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ThisWorkbook" defaultThemeVersion="124226"/>
  <bookViews>
    <workbookView xWindow="0" yWindow="0" windowWidth="19185" windowHeight="7230" tabRatio="676" firstSheet="23" activeTab="24"/>
  </bookViews>
  <sheets>
    <sheet name="Week1" sheetId="2" state="hidden" r:id="rId1"/>
    <sheet name="Players" sheetId="152" state="hidden" r:id="rId2"/>
    <sheet name="Week2" sheetId="323" state="hidden" r:id="rId3"/>
    <sheet name="Week3" sheetId="324" state="hidden" r:id="rId4"/>
    <sheet name="Week4" sheetId="325" state="hidden" r:id="rId5"/>
    <sheet name="Week5" sheetId="326" state="hidden" r:id="rId6"/>
    <sheet name="Week6" sheetId="327" state="hidden" r:id="rId7"/>
    <sheet name="Week7" sheetId="328" state="hidden" r:id="rId8"/>
    <sheet name="Week8" sheetId="329" state="hidden" r:id="rId9"/>
    <sheet name="Week9" sheetId="330" state="hidden" r:id="rId10"/>
    <sheet name="Week10" sheetId="331" state="hidden" r:id="rId11"/>
    <sheet name="Week11" sheetId="332" state="hidden" r:id="rId12"/>
    <sheet name="Week12" sheetId="333" state="hidden" r:id="rId13"/>
    <sheet name="Week13" sheetId="334" state="hidden" r:id="rId14"/>
    <sheet name="Week14" sheetId="335" state="hidden" r:id="rId15"/>
    <sheet name="Week15" sheetId="336" state="hidden" r:id="rId16"/>
    <sheet name="Week16" sheetId="337" state="hidden" r:id="rId17"/>
    <sheet name="Week17" sheetId="338" state="hidden" r:id="rId18"/>
    <sheet name="Week18" sheetId="339" state="hidden" r:id="rId19"/>
    <sheet name="Week19" sheetId="340" state="hidden" r:id="rId20"/>
    <sheet name="Week20" sheetId="341" state="hidden" r:id="rId21"/>
    <sheet name="Week21" sheetId="342" state="hidden" r:id="rId22"/>
    <sheet name="Week22" sheetId="343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Table!$B$1:$L$19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1">AllPlayers!$A$2:$MC$351</definedName>
    <definedName name="PlayerID">AllPlayers!$A$2:$MC$351</definedName>
    <definedName name="PlayerN" localSheetId="1">AllPlayers!$B$2:$D$351</definedName>
    <definedName name="PlayerN">AllPlayers!$B$2:$D$351</definedName>
    <definedName name="PlayerNames" localSheetId="1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">Setup!$B$2:$E$15</definedName>
    <definedName name="TeamName">Setup!$B$2:$E$15</definedName>
    <definedName name="Teams" localSheetId="1">Setup!$A$2:$M$15</definedName>
    <definedName name="Teams">Setup!$A$2:$M$15</definedName>
    <definedName name="unnamed" localSheetId="26">Checkouts!#REF!</definedName>
    <definedName name="unnamed" localSheetId="25">Table!$B$6:$L$15</definedName>
    <definedName name="unnamed" localSheetId="27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N2" i="10" l="1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M11" i="39"/>
  <c r="M15" i="7"/>
  <c r="K6" i="39"/>
  <c r="K7" i="39"/>
  <c r="K8" i="39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Y17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Y94" i="333"/>
  <c r="B94" i="333"/>
  <c r="Y95" i="333"/>
  <c r="B95" i="333"/>
  <c r="Y96" i="333"/>
  <c r="B96" i="333"/>
  <c r="Y97" i="333"/>
  <c r="B97" i="333"/>
  <c r="Y98" i="333"/>
  <c r="B98" i="333"/>
  <c r="Y99" i="333"/>
  <c r="B99" i="333"/>
  <c r="Y100" i="333"/>
  <c r="B100" i="333"/>
  <c r="Y101" i="333"/>
  <c r="B101" i="333"/>
  <c r="Y102" i="333"/>
  <c r="B102" i="333"/>
  <c r="Y103" i="333"/>
  <c r="B103" i="333"/>
  <c r="Y111" i="333"/>
  <c r="B111" i="333"/>
  <c r="Y112" i="333"/>
  <c r="B112" i="333"/>
  <c r="Y113" i="333"/>
  <c r="B113" i="333"/>
  <c r="Y114" i="333"/>
  <c r="B114" i="333"/>
  <c r="Y115" i="333"/>
  <c r="B115" i="333"/>
  <c r="Y116" i="333"/>
  <c r="B116" i="333"/>
  <c r="Y117" i="333"/>
  <c r="B117" i="333"/>
  <c r="Y118" i="333"/>
  <c r="B118" i="333"/>
  <c r="Y119" i="333"/>
  <c r="B119" i="333"/>
  <c r="Y120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AA162" i="333"/>
  <c r="AA163" i="333"/>
  <c r="AA164" i="333"/>
  <c r="AA165" i="333"/>
  <c r="AA166" i="333"/>
  <c r="AA167" i="333"/>
  <c r="AA168" i="333"/>
  <c r="AA169" i="333"/>
  <c r="AA170" i="333"/>
  <c r="AA171" i="333"/>
  <c r="AA172" i="333"/>
  <c r="Z171" i="333"/>
  <c r="Z170" i="333"/>
  <c r="AB169" i="333"/>
  <c r="Z169" i="333"/>
  <c r="C169" i="333"/>
  <c r="AB168" i="333"/>
  <c r="Z168" i="333"/>
  <c r="C168" i="333"/>
  <c r="AB167" i="333"/>
  <c r="Z167" i="333"/>
  <c r="C167" i="333"/>
  <c r="AB166" i="333"/>
  <c r="Z166" i="333"/>
  <c r="C166" i="333"/>
  <c r="AB165" i="333"/>
  <c r="Z165" i="333"/>
  <c r="C165" i="333"/>
  <c r="AB164" i="333"/>
  <c r="Z164" i="333"/>
  <c r="C164" i="333"/>
  <c r="AB163" i="333"/>
  <c r="Z163" i="333"/>
  <c r="C163" i="333"/>
  <c r="AB162" i="333"/>
  <c r="Z162" i="333"/>
  <c r="C162" i="333"/>
  <c r="Y159" i="333"/>
  <c r="AA159" i="333"/>
  <c r="F157" i="333"/>
  <c r="AA143" i="333"/>
  <c r="AA145" i="333"/>
  <c r="AA146" i="333"/>
  <c r="AA147" i="333"/>
  <c r="AA148" i="333"/>
  <c r="AA149" i="333"/>
  <c r="AA150" i="333"/>
  <c r="AA151" i="333"/>
  <c r="AA152" i="333"/>
  <c r="AA153" i="333"/>
  <c r="AA154" i="333"/>
  <c r="AA155" i="333"/>
  <c r="Z154" i="333"/>
  <c r="Z153" i="333"/>
  <c r="AB152" i="333"/>
  <c r="Z152" i="333"/>
  <c r="C152" i="333"/>
  <c r="AB151" i="333"/>
  <c r="Z151" i="333"/>
  <c r="C151" i="333"/>
  <c r="AB150" i="333"/>
  <c r="Z150" i="333"/>
  <c r="C150" i="333"/>
  <c r="AB149" i="333"/>
  <c r="Z149" i="333"/>
  <c r="C149" i="333"/>
  <c r="AB148" i="333"/>
  <c r="Z148" i="333"/>
  <c r="C148" i="333"/>
  <c r="AB147" i="333"/>
  <c r="Z147" i="333"/>
  <c r="C147" i="333"/>
  <c r="AB146" i="333"/>
  <c r="Z146" i="333"/>
  <c r="C146" i="333"/>
  <c r="AB145" i="333"/>
  <c r="Z145" i="333"/>
  <c r="C145" i="333"/>
  <c r="Y142" i="333"/>
  <c r="AA142" i="333"/>
  <c r="F140" i="333"/>
  <c r="AA126" i="333"/>
  <c r="AA128" i="333"/>
  <c r="AA129" i="333"/>
  <c r="AA130" i="333"/>
  <c r="AA131" i="333"/>
  <c r="AA132" i="333"/>
  <c r="AA133" i="333"/>
  <c r="AA134" i="333"/>
  <c r="AA135" i="333"/>
  <c r="AA136" i="333"/>
  <c r="AA137" i="333"/>
  <c r="AA138" i="333"/>
  <c r="Z137" i="333"/>
  <c r="Z136" i="333"/>
  <c r="AB135" i="333"/>
  <c r="Z135" i="333"/>
  <c r="C135" i="333"/>
  <c r="AB134" i="333"/>
  <c r="Z134" i="333"/>
  <c r="C134" i="333"/>
  <c r="AB133" i="333"/>
  <c r="Z133" i="333"/>
  <c r="C133" i="333"/>
  <c r="AB132" i="333"/>
  <c r="Z132" i="333"/>
  <c r="C132" i="333"/>
  <c r="AB131" i="333"/>
  <c r="Z131" i="333"/>
  <c r="C131" i="333"/>
  <c r="AB130" i="333"/>
  <c r="Z130" i="333"/>
  <c r="C130" i="333"/>
  <c r="AB129" i="333"/>
  <c r="Z129" i="333"/>
  <c r="C129" i="333"/>
  <c r="AB128" i="333"/>
  <c r="Z128" i="333"/>
  <c r="C128" i="333"/>
  <c r="Y125" i="333"/>
  <c r="AA125" i="333"/>
  <c r="F123" i="333"/>
  <c r="AA109" i="333"/>
  <c r="AA111" i="333"/>
  <c r="AA112" i="333"/>
  <c r="AA113" i="333"/>
  <c r="AA114" i="333"/>
  <c r="AA115" i="333"/>
  <c r="AA116" i="333"/>
  <c r="AA117" i="333"/>
  <c r="AA118" i="333"/>
  <c r="AA119" i="333"/>
  <c r="AA120" i="333"/>
  <c r="AA121" i="333"/>
  <c r="Z120" i="333"/>
  <c r="Z119" i="333"/>
  <c r="AB118" i="333"/>
  <c r="Z118" i="333"/>
  <c r="C118" i="333"/>
  <c r="AB117" i="333"/>
  <c r="Z117" i="333"/>
  <c r="C117" i="333"/>
  <c r="AB116" i="333"/>
  <c r="Z116" i="333"/>
  <c r="C116" i="333"/>
  <c r="AB115" i="333"/>
  <c r="Z115" i="333"/>
  <c r="C115" i="333"/>
  <c r="AB114" i="333"/>
  <c r="Z114" i="333"/>
  <c r="C114" i="333"/>
  <c r="AB113" i="333"/>
  <c r="Z113" i="333"/>
  <c r="C113" i="333"/>
  <c r="AB112" i="333"/>
  <c r="Z112" i="333"/>
  <c r="C112" i="333"/>
  <c r="AB111" i="333"/>
  <c r="Z111" i="333"/>
  <c r="C111" i="333"/>
  <c r="Y108" i="333"/>
  <c r="AA108" i="333"/>
  <c r="F106" i="333"/>
  <c r="AA92" i="333"/>
  <c r="AA94" i="333"/>
  <c r="AA95" i="333"/>
  <c r="AA96" i="333"/>
  <c r="AA97" i="333"/>
  <c r="AA98" i="333"/>
  <c r="AA99" i="333"/>
  <c r="AA100" i="333"/>
  <c r="AA101" i="333"/>
  <c r="AA102" i="333"/>
  <c r="AA103" i="333"/>
  <c r="AA104" i="333"/>
  <c r="Z103" i="333"/>
  <c r="Z102" i="333"/>
  <c r="AB101" i="333"/>
  <c r="Z101" i="333"/>
  <c r="C101" i="333"/>
  <c r="AB100" i="333"/>
  <c r="Z100" i="333"/>
  <c r="C100" i="333"/>
  <c r="AB99" i="333"/>
  <c r="Z99" i="333"/>
  <c r="C99" i="333"/>
  <c r="AB98" i="333"/>
  <c r="Z98" i="333"/>
  <c r="C98" i="333"/>
  <c r="AB97" i="333"/>
  <c r="Z97" i="333"/>
  <c r="C97" i="333"/>
  <c r="AB96" i="333"/>
  <c r="Z96" i="333"/>
  <c r="C96" i="333"/>
  <c r="AB95" i="333"/>
  <c r="Z95" i="333"/>
  <c r="C95" i="333"/>
  <c r="AB94" i="333"/>
  <c r="Z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AA60" i="333"/>
  <c r="AA61" i="333"/>
  <c r="AA62" i="333"/>
  <c r="AA63" i="333"/>
  <c r="AA64" i="333"/>
  <c r="AA65" i="333"/>
  <c r="AA66" i="333"/>
  <c r="AA67" i="333"/>
  <c r="AA68" i="333"/>
  <c r="AA69" i="333"/>
  <c r="AA70" i="333"/>
  <c r="Z69" i="333"/>
  <c r="Z68" i="333"/>
  <c r="AB67" i="333"/>
  <c r="Z67" i="333"/>
  <c r="C67" i="333"/>
  <c r="AB66" i="333"/>
  <c r="Z66" i="333"/>
  <c r="C66" i="333"/>
  <c r="AB65" i="333"/>
  <c r="Z65" i="333"/>
  <c r="C65" i="333"/>
  <c r="AB64" i="333"/>
  <c r="Z64" i="333"/>
  <c r="C64" i="333"/>
  <c r="AB63" i="333"/>
  <c r="Z63" i="333"/>
  <c r="C63" i="333"/>
  <c r="AB62" i="333"/>
  <c r="Z62" i="333"/>
  <c r="C62" i="333"/>
  <c r="AB61" i="333"/>
  <c r="Z61" i="333"/>
  <c r="C61" i="333"/>
  <c r="AB60" i="333"/>
  <c r="Z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AA26" i="333"/>
  <c r="AA27" i="333"/>
  <c r="AA28" i="333"/>
  <c r="AA29" i="333"/>
  <c r="AA30" i="333"/>
  <c r="AA31" i="333"/>
  <c r="AA32" i="333"/>
  <c r="AA33" i="333"/>
  <c r="AA34" i="333"/>
  <c r="AA35" i="333"/>
  <c r="AA36" i="333"/>
  <c r="Z35" i="333"/>
  <c r="Z34" i="333"/>
  <c r="AB33" i="333"/>
  <c r="Z33" i="333"/>
  <c r="C33" i="333"/>
  <c r="AB32" i="333"/>
  <c r="Z32" i="333"/>
  <c r="C32" i="333"/>
  <c r="AB31" i="333"/>
  <c r="Z31" i="333"/>
  <c r="C31" i="333"/>
  <c r="AB30" i="333"/>
  <c r="Z30" i="333"/>
  <c r="C30" i="333"/>
  <c r="AB29" i="333"/>
  <c r="Z29" i="333"/>
  <c r="C29" i="333"/>
  <c r="AB28" i="333"/>
  <c r="Z28" i="333"/>
  <c r="C28" i="333"/>
  <c r="AB27" i="333"/>
  <c r="Z27" i="333"/>
  <c r="C27" i="333"/>
  <c r="AB26" i="333"/>
  <c r="Z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AA162" i="332"/>
  <c r="AA163" i="332"/>
  <c r="AA164" i="332"/>
  <c r="AA165" i="332"/>
  <c r="AA166" i="332"/>
  <c r="AA167" i="332"/>
  <c r="AA168" i="332"/>
  <c r="AA169" i="332"/>
  <c r="AA170" i="332"/>
  <c r="AA171" i="332"/>
  <c r="AA172" i="332"/>
  <c r="Z171" i="332"/>
  <c r="Z170" i="332"/>
  <c r="AB169" i="332"/>
  <c r="Z169" i="332"/>
  <c r="C169" i="332"/>
  <c r="AB168" i="332"/>
  <c r="Z168" i="332"/>
  <c r="C168" i="332"/>
  <c r="AB167" i="332"/>
  <c r="Z167" i="332"/>
  <c r="C167" i="332"/>
  <c r="AB166" i="332"/>
  <c r="Z166" i="332"/>
  <c r="C166" i="332"/>
  <c r="AB165" i="332"/>
  <c r="Z165" i="332"/>
  <c r="C165" i="332"/>
  <c r="AB164" i="332"/>
  <c r="Z164" i="332"/>
  <c r="C164" i="332"/>
  <c r="AB163" i="332"/>
  <c r="Z163" i="332"/>
  <c r="C163" i="332"/>
  <c r="AB162" i="332"/>
  <c r="Z162" i="332"/>
  <c r="C162" i="332"/>
  <c r="Y159" i="332"/>
  <c r="AA159" i="332"/>
  <c r="F157" i="332"/>
  <c r="AA143" i="332"/>
  <c r="AA145" i="332"/>
  <c r="AA146" i="332"/>
  <c r="AA147" i="332"/>
  <c r="AA148" i="332"/>
  <c r="AA149" i="332"/>
  <c r="AA150" i="332"/>
  <c r="AA151" i="332"/>
  <c r="AA152" i="332"/>
  <c r="AA153" i="332"/>
  <c r="AA154" i="332"/>
  <c r="AA155" i="332"/>
  <c r="Z154" i="332"/>
  <c r="Z153" i="332"/>
  <c r="AB152" i="332"/>
  <c r="Z152" i="332"/>
  <c r="C152" i="332"/>
  <c r="AB151" i="332"/>
  <c r="Z151" i="332"/>
  <c r="C151" i="332"/>
  <c r="AB150" i="332"/>
  <c r="Z150" i="332"/>
  <c r="C150" i="332"/>
  <c r="AB149" i="332"/>
  <c r="Z149" i="332"/>
  <c r="C149" i="332"/>
  <c r="AB148" i="332"/>
  <c r="Z148" i="332"/>
  <c r="C148" i="332"/>
  <c r="AB147" i="332"/>
  <c r="Z147" i="332"/>
  <c r="C147" i="332"/>
  <c r="AB146" i="332"/>
  <c r="Z146" i="332"/>
  <c r="C146" i="332"/>
  <c r="AB145" i="332"/>
  <c r="Z145" i="332"/>
  <c r="C145" i="332"/>
  <c r="Y142" i="332"/>
  <c r="AA142" i="332"/>
  <c r="F140" i="332"/>
  <c r="AA126" i="332"/>
  <c r="AA128" i="332"/>
  <c r="AA129" i="332"/>
  <c r="AA130" i="332"/>
  <c r="AA131" i="332"/>
  <c r="AA132" i="332"/>
  <c r="AA133" i="332"/>
  <c r="AA134" i="332"/>
  <c r="AA135" i="332"/>
  <c r="AA136" i="332"/>
  <c r="AA137" i="332"/>
  <c r="AA138" i="332"/>
  <c r="Z137" i="332"/>
  <c r="Z136" i="332"/>
  <c r="AB135" i="332"/>
  <c r="Z135" i="332"/>
  <c r="C135" i="332"/>
  <c r="AB134" i="332"/>
  <c r="Z134" i="332"/>
  <c r="C134" i="332"/>
  <c r="AB133" i="332"/>
  <c r="Z133" i="332"/>
  <c r="C133" i="332"/>
  <c r="AB132" i="332"/>
  <c r="Z132" i="332"/>
  <c r="C132" i="332"/>
  <c r="AB131" i="332"/>
  <c r="Z131" i="332"/>
  <c r="C131" i="332"/>
  <c r="AB130" i="332"/>
  <c r="Z130" i="332"/>
  <c r="C130" i="332"/>
  <c r="AB129" i="332"/>
  <c r="Z129" i="332"/>
  <c r="C129" i="332"/>
  <c r="AB128" i="332"/>
  <c r="Z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AA94" i="332"/>
  <c r="AA95" i="332"/>
  <c r="AA96" i="332"/>
  <c r="AA97" i="332"/>
  <c r="AA98" i="332"/>
  <c r="AA99" i="332"/>
  <c r="AA100" i="332"/>
  <c r="AA101" i="332"/>
  <c r="AA102" i="332"/>
  <c r="AA103" i="332"/>
  <c r="AA104" i="332"/>
  <c r="Z103" i="332"/>
  <c r="Z102" i="332"/>
  <c r="AB101" i="332"/>
  <c r="Z101" i="332"/>
  <c r="C101" i="332"/>
  <c r="AB100" i="332"/>
  <c r="Z100" i="332"/>
  <c r="C100" i="332"/>
  <c r="AB99" i="332"/>
  <c r="Z99" i="332"/>
  <c r="C99" i="332"/>
  <c r="AB98" i="332"/>
  <c r="Z98" i="332"/>
  <c r="C98" i="332"/>
  <c r="AB97" i="332"/>
  <c r="Z97" i="332"/>
  <c r="C97" i="332"/>
  <c r="AB96" i="332"/>
  <c r="Z96" i="332"/>
  <c r="C96" i="332"/>
  <c r="AB95" i="332"/>
  <c r="Z95" i="332"/>
  <c r="C95" i="332"/>
  <c r="AB94" i="332"/>
  <c r="Z94" i="332"/>
  <c r="C94" i="332"/>
  <c r="Y91" i="332"/>
  <c r="AA91" i="332"/>
  <c r="F89" i="332"/>
  <c r="AA75" i="332"/>
  <c r="AA77" i="332"/>
  <c r="AA78" i="332"/>
  <c r="AA79" i="332"/>
  <c r="AA80" i="332"/>
  <c r="AA81" i="332"/>
  <c r="AA82" i="332"/>
  <c r="AA83" i="332"/>
  <c r="AA84" i="332"/>
  <c r="AA85" i="332"/>
  <c r="AA86" i="332"/>
  <c r="AA87" i="332"/>
  <c r="Z86" i="332"/>
  <c r="Z85" i="332"/>
  <c r="AB84" i="332"/>
  <c r="Z84" i="332"/>
  <c r="C84" i="332"/>
  <c r="AB83" i="332"/>
  <c r="Z83" i="332"/>
  <c r="C83" i="332"/>
  <c r="AB82" i="332"/>
  <c r="Z82" i="332"/>
  <c r="C82" i="332"/>
  <c r="AB81" i="332"/>
  <c r="Z81" i="332"/>
  <c r="C81" i="332"/>
  <c r="AB80" i="332"/>
  <c r="Z80" i="332"/>
  <c r="C80" i="332"/>
  <c r="AB79" i="332"/>
  <c r="Z79" i="332"/>
  <c r="C79" i="332"/>
  <c r="AB78" i="332"/>
  <c r="Z78" i="332"/>
  <c r="C78" i="332"/>
  <c r="AB77" i="332"/>
  <c r="Z77" i="332"/>
  <c r="C77" i="332"/>
  <c r="Y74" i="332"/>
  <c r="AA74" i="332"/>
  <c r="F72" i="332"/>
  <c r="E72" i="332"/>
  <c r="AA58" i="332"/>
  <c r="AA60" i="332"/>
  <c r="AA61" i="332"/>
  <c r="AA62" i="332"/>
  <c r="AA63" i="332"/>
  <c r="AA64" i="332"/>
  <c r="AA65" i="332"/>
  <c r="AA66" i="332"/>
  <c r="AA67" i="332"/>
  <c r="AA68" i="332"/>
  <c r="AA69" i="332"/>
  <c r="AA70" i="332"/>
  <c r="Z69" i="332"/>
  <c r="Z68" i="332"/>
  <c r="AB67" i="332"/>
  <c r="Z67" i="332"/>
  <c r="C67" i="332"/>
  <c r="AB66" i="332"/>
  <c r="Z66" i="332"/>
  <c r="C66" i="332"/>
  <c r="AB65" i="332"/>
  <c r="Z65" i="332"/>
  <c r="C65" i="332"/>
  <c r="AB64" i="332"/>
  <c r="Z64" i="332"/>
  <c r="C64" i="332"/>
  <c r="AB63" i="332"/>
  <c r="Z63" i="332"/>
  <c r="C63" i="332"/>
  <c r="AB62" i="332"/>
  <c r="Z62" i="332"/>
  <c r="C62" i="332"/>
  <c r="AB61" i="332"/>
  <c r="Z61" i="332"/>
  <c r="C61" i="332"/>
  <c r="AB60" i="332"/>
  <c r="Z60" i="332"/>
  <c r="C60" i="332"/>
  <c r="Y57" i="332"/>
  <c r="AA57" i="332"/>
  <c r="F55" i="332"/>
  <c r="AA41" i="332"/>
  <c r="AA43" i="332"/>
  <c r="AA44" i="332"/>
  <c r="AA45" i="332"/>
  <c r="AA46" i="332"/>
  <c r="AA47" i="332"/>
  <c r="AA48" i="332"/>
  <c r="AA49" i="332"/>
  <c r="AA50" i="332"/>
  <c r="AA51" i="332"/>
  <c r="AA52" i="332"/>
  <c r="AA53" i="332"/>
  <c r="Z52" i="332"/>
  <c r="Z51" i="332"/>
  <c r="AB50" i="332"/>
  <c r="Z50" i="332"/>
  <c r="C50" i="332"/>
  <c r="AB49" i="332"/>
  <c r="Z49" i="332"/>
  <c r="C49" i="332"/>
  <c r="AB48" i="332"/>
  <c r="Z48" i="332"/>
  <c r="C48" i="332"/>
  <c r="AB47" i="332"/>
  <c r="Z47" i="332"/>
  <c r="C47" i="332"/>
  <c r="AB46" i="332"/>
  <c r="Z46" i="332"/>
  <c r="C46" i="332"/>
  <c r="AB45" i="332"/>
  <c r="Z45" i="332"/>
  <c r="C45" i="332"/>
  <c r="AB44" i="332"/>
  <c r="Z44" i="332"/>
  <c r="C44" i="332"/>
  <c r="AB43" i="332"/>
  <c r="Z43" i="332"/>
  <c r="C43" i="332"/>
  <c r="Y40" i="332"/>
  <c r="AA40" i="332"/>
  <c r="F38" i="332"/>
  <c r="E38" i="332"/>
  <c r="AA24" i="332"/>
  <c r="AA26" i="332"/>
  <c r="AA27" i="332"/>
  <c r="AA28" i="332"/>
  <c r="AA29" i="332"/>
  <c r="AA30" i="332"/>
  <c r="AA31" i="332"/>
  <c r="AA32" i="332"/>
  <c r="AA33" i="332"/>
  <c r="AA34" i="332"/>
  <c r="AA35" i="332"/>
  <c r="AA36" i="332"/>
  <c r="Z35" i="332"/>
  <c r="Z34" i="332"/>
  <c r="AB33" i="332"/>
  <c r="Z33" i="332"/>
  <c r="C33" i="332"/>
  <c r="AB32" i="332"/>
  <c r="Z32" i="332"/>
  <c r="C32" i="332"/>
  <c r="AB31" i="332"/>
  <c r="Z31" i="332"/>
  <c r="C31" i="332"/>
  <c r="AB30" i="332"/>
  <c r="Z30" i="332"/>
  <c r="C30" i="332"/>
  <c r="AB29" i="332"/>
  <c r="Z29" i="332"/>
  <c r="C29" i="332"/>
  <c r="AB28" i="332"/>
  <c r="Z28" i="332"/>
  <c r="C28" i="332"/>
  <c r="AB27" i="332"/>
  <c r="Z27" i="332"/>
  <c r="C27" i="332"/>
  <c r="AB26" i="332"/>
  <c r="Z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AA162" i="331"/>
  <c r="AA163" i="331"/>
  <c r="AA164" i="331"/>
  <c r="AA165" i="331"/>
  <c r="AA166" i="331"/>
  <c r="AA167" i="331"/>
  <c r="AA168" i="331"/>
  <c r="AA169" i="331"/>
  <c r="AA170" i="331"/>
  <c r="AA171" i="331"/>
  <c r="AA172" i="331"/>
  <c r="Z171" i="331"/>
  <c r="Z170" i="331"/>
  <c r="AB169" i="331"/>
  <c r="Z169" i="331"/>
  <c r="C169" i="331"/>
  <c r="AB168" i="331"/>
  <c r="Z168" i="331"/>
  <c r="C168" i="331"/>
  <c r="AB167" i="331"/>
  <c r="Z167" i="331"/>
  <c r="C167" i="331"/>
  <c r="AB166" i="331"/>
  <c r="Z166" i="331"/>
  <c r="C166" i="331"/>
  <c r="AB165" i="331"/>
  <c r="Z165" i="331"/>
  <c r="C165" i="331"/>
  <c r="AB164" i="331"/>
  <c r="Z164" i="331"/>
  <c r="C164" i="331"/>
  <c r="AB163" i="331"/>
  <c r="Z163" i="331"/>
  <c r="C163" i="331"/>
  <c r="AB162" i="331"/>
  <c r="Z162" i="331"/>
  <c r="C162" i="331"/>
  <c r="Y159" i="331"/>
  <c r="AA159" i="331"/>
  <c r="F157" i="331"/>
  <c r="AA143" i="331"/>
  <c r="AA145" i="331"/>
  <c r="AA146" i="331"/>
  <c r="AA147" i="331"/>
  <c r="AA148" i="331"/>
  <c r="AA149" i="331"/>
  <c r="AA150" i="331"/>
  <c r="AA151" i="331"/>
  <c r="AA152" i="331"/>
  <c r="AA153" i="331"/>
  <c r="AA154" i="331"/>
  <c r="AA155" i="331"/>
  <c r="Z154" i="331"/>
  <c r="Z153" i="331"/>
  <c r="AB152" i="331"/>
  <c r="Z152" i="331"/>
  <c r="C152" i="331"/>
  <c r="AB151" i="331"/>
  <c r="Z151" i="331"/>
  <c r="C151" i="331"/>
  <c r="AB150" i="331"/>
  <c r="Z150" i="331"/>
  <c r="C150" i="331"/>
  <c r="AB149" i="331"/>
  <c r="Z149" i="331"/>
  <c r="C149" i="331"/>
  <c r="AB148" i="331"/>
  <c r="Z148" i="331"/>
  <c r="C148" i="331"/>
  <c r="AB147" i="331"/>
  <c r="Z147" i="331"/>
  <c r="C147" i="331"/>
  <c r="AB146" i="331"/>
  <c r="Z146" i="331"/>
  <c r="C146" i="331"/>
  <c r="AB145" i="331"/>
  <c r="Z145" i="331"/>
  <c r="C145" i="331"/>
  <c r="Y142" i="331"/>
  <c r="AA142" i="331"/>
  <c r="F140" i="331"/>
  <c r="AA126" i="331"/>
  <c r="AA128" i="331"/>
  <c r="AA129" i="331"/>
  <c r="AA130" i="331"/>
  <c r="AA131" i="331"/>
  <c r="AA132" i="331"/>
  <c r="AA133" i="331"/>
  <c r="AA134" i="331"/>
  <c r="AA135" i="331"/>
  <c r="AA136" i="331"/>
  <c r="AA137" i="331"/>
  <c r="AA138" i="331"/>
  <c r="Z137" i="331"/>
  <c r="Z136" i="331"/>
  <c r="AB135" i="331"/>
  <c r="Z135" i="331"/>
  <c r="C135" i="331"/>
  <c r="AB134" i="331"/>
  <c r="Z134" i="331"/>
  <c r="C134" i="331"/>
  <c r="AB133" i="331"/>
  <c r="Z133" i="331"/>
  <c r="C133" i="331"/>
  <c r="AB132" i="331"/>
  <c r="Z132" i="331"/>
  <c r="C132" i="331"/>
  <c r="AB131" i="331"/>
  <c r="Z131" i="331"/>
  <c r="C131" i="331"/>
  <c r="AB130" i="331"/>
  <c r="Z130" i="331"/>
  <c r="C130" i="331"/>
  <c r="AB129" i="331"/>
  <c r="Z129" i="331"/>
  <c r="C129" i="331"/>
  <c r="AB128" i="331"/>
  <c r="Z128" i="331"/>
  <c r="C128" i="331"/>
  <c r="Y125" i="331"/>
  <c r="AA125" i="331"/>
  <c r="F123" i="331"/>
  <c r="AA109" i="331"/>
  <c r="AA111" i="331"/>
  <c r="AA112" i="331"/>
  <c r="AA113" i="331"/>
  <c r="AA114" i="331"/>
  <c r="AA115" i="331"/>
  <c r="AA116" i="331"/>
  <c r="AA117" i="331"/>
  <c r="AA118" i="331"/>
  <c r="AA119" i="331"/>
  <c r="AA120" i="331"/>
  <c r="AA121" i="331"/>
  <c r="Z120" i="331"/>
  <c r="Z119" i="331"/>
  <c r="AB118" i="331"/>
  <c r="Z118" i="331"/>
  <c r="C118" i="331"/>
  <c r="AB117" i="331"/>
  <c r="Z117" i="331"/>
  <c r="C117" i="331"/>
  <c r="AB116" i="331"/>
  <c r="Z116" i="331"/>
  <c r="C116" i="331"/>
  <c r="AB115" i="331"/>
  <c r="Z115" i="331"/>
  <c r="C115" i="331"/>
  <c r="AB114" i="331"/>
  <c r="Z114" i="331"/>
  <c r="C114" i="331"/>
  <c r="AB113" i="331"/>
  <c r="Z113" i="331"/>
  <c r="C113" i="331"/>
  <c r="AB112" i="331"/>
  <c r="Z112" i="331"/>
  <c r="C112" i="331"/>
  <c r="AB111" i="331"/>
  <c r="Z111" i="331"/>
  <c r="C111" i="331"/>
  <c r="Y108" i="331"/>
  <c r="AA108" i="331"/>
  <c r="F106" i="331"/>
  <c r="AA92" i="331"/>
  <c r="AA94" i="331"/>
  <c r="AA95" i="331"/>
  <c r="AA96" i="331"/>
  <c r="AA97" i="331"/>
  <c r="AA98" i="331"/>
  <c r="AA99" i="331"/>
  <c r="AA100" i="331"/>
  <c r="AA101" i="331"/>
  <c r="AA102" i="331"/>
  <c r="AA103" i="331"/>
  <c r="AA104" i="331"/>
  <c r="Z103" i="331"/>
  <c r="Z102" i="331"/>
  <c r="AB101" i="331"/>
  <c r="Z101" i="331"/>
  <c r="C101" i="331"/>
  <c r="AB100" i="331"/>
  <c r="Z100" i="331"/>
  <c r="C100" i="331"/>
  <c r="AB99" i="331"/>
  <c r="Z99" i="331"/>
  <c r="C99" i="331"/>
  <c r="AB98" i="331"/>
  <c r="Z98" i="331"/>
  <c r="C98" i="331"/>
  <c r="AB97" i="331"/>
  <c r="Z97" i="331"/>
  <c r="C97" i="331"/>
  <c r="AB96" i="331"/>
  <c r="Z96" i="331"/>
  <c r="C96" i="331"/>
  <c r="AB95" i="331"/>
  <c r="Z95" i="331"/>
  <c r="C95" i="331"/>
  <c r="AB94" i="331"/>
  <c r="Z94" i="331"/>
  <c r="C94" i="331"/>
  <c r="Y91" i="331"/>
  <c r="AA91" i="331"/>
  <c r="F89" i="331"/>
  <c r="AA75" i="331"/>
  <c r="AA77" i="331"/>
  <c r="AA78" i="331"/>
  <c r="AA79" i="331"/>
  <c r="AA80" i="331"/>
  <c r="AA81" i="331"/>
  <c r="AA82" i="331"/>
  <c r="AA83" i="331"/>
  <c r="AA84" i="331"/>
  <c r="AA85" i="331"/>
  <c r="AA86" i="331"/>
  <c r="AA87" i="331"/>
  <c r="Z86" i="331"/>
  <c r="Z85" i="331"/>
  <c r="AB84" i="331"/>
  <c r="Z84" i="331"/>
  <c r="C84" i="331"/>
  <c r="AB83" i="331"/>
  <c r="Z83" i="331"/>
  <c r="C83" i="331"/>
  <c r="AB82" i="331"/>
  <c r="Z82" i="331"/>
  <c r="C82" i="331"/>
  <c r="AB81" i="331"/>
  <c r="Z81" i="331"/>
  <c r="C81" i="331"/>
  <c r="AB80" i="331"/>
  <c r="Z80" i="331"/>
  <c r="C80" i="331"/>
  <c r="AB79" i="331"/>
  <c r="Z79" i="331"/>
  <c r="C79" i="331"/>
  <c r="AB78" i="331"/>
  <c r="Z78" i="331"/>
  <c r="C78" i="331"/>
  <c r="AB77" i="331"/>
  <c r="Z77" i="331"/>
  <c r="C77" i="331"/>
  <c r="Y74" i="331"/>
  <c r="AA74" i="331"/>
  <c r="F72" i="331"/>
  <c r="E72" i="331"/>
  <c r="AA58" i="331"/>
  <c r="AA60" i="331"/>
  <c r="AA61" i="331"/>
  <c r="AA62" i="331"/>
  <c r="AA63" i="331"/>
  <c r="AA64" i="331"/>
  <c r="AA65" i="331"/>
  <c r="AA66" i="331"/>
  <c r="AA67" i="331"/>
  <c r="AA68" i="331"/>
  <c r="AA69" i="331"/>
  <c r="AA70" i="331"/>
  <c r="Z69" i="331"/>
  <c r="Z68" i="331"/>
  <c r="AB67" i="331"/>
  <c r="Z67" i="331"/>
  <c r="C67" i="331"/>
  <c r="AB66" i="331"/>
  <c r="Z66" i="331"/>
  <c r="C66" i="331"/>
  <c r="AB65" i="331"/>
  <c r="Z65" i="331"/>
  <c r="C65" i="331"/>
  <c r="AB64" i="331"/>
  <c r="Z64" i="331"/>
  <c r="C64" i="331"/>
  <c r="AB63" i="331"/>
  <c r="Z63" i="331"/>
  <c r="C63" i="331"/>
  <c r="AB62" i="331"/>
  <c r="Z62" i="331"/>
  <c r="C62" i="331"/>
  <c r="AB61" i="331"/>
  <c r="Z61" i="331"/>
  <c r="C61" i="331"/>
  <c r="AB60" i="331"/>
  <c r="Z60" i="331"/>
  <c r="C60" i="331"/>
  <c r="Y57" i="331"/>
  <c r="AA57" i="331"/>
  <c r="F55" i="331"/>
  <c r="AA41" i="331"/>
  <c r="AA43" i="331"/>
  <c r="AA44" i="331"/>
  <c r="AA45" i="331"/>
  <c r="AA46" i="331"/>
  <c r="AA47" i="331"/>
  <c r="AA48" i="331"/>
  <c r="AA49" i="331"/>
  <c r="AA50" i="331"/>
  <c r="AA51" i="331"/>
  <c r="AA52" i="331"/>
  <c r="AA53" i="331"/>
  <c r="Z52" i="331"/>
  <c r="Z51" i="331"/>
  <c r="AB50" i="331"/>
  <c r="Z50" i="331"/>
  <c r="C50" i="331"/>
  <c r="AB49" i="331"/>
  <c r="Z49" i="331"/>
  <c r="C49" i="331"/>
  <c r="AB48" i="331"/>
  <c r="Z48" i="331"/>
  <c r="C48" i="331"/>
  <c r="AB47" i="331"/>
  <c r="Z47" i="331"/>
  <c r="C47" i="331"/>
  <c r="AB46" i="331"/>
  <c r="Z46" i="331"/>
  <c r="C46" i="331"/>
  <c r="AB45" i="331"/>
  <c r="Z45" i="331"/>
  <c r="C45" i="331"/>
  <c r="AB44" i="331"/>
  <c r="Z44" i="331"/>
  <c r="C44" i="331"/>
  <c r="AB43" i="331"/>
  <c r="Z43" i="331"/>
  <c r="C43" i="331"/>
  <c r="Y40" i="331"/>
  <c r="AA40" i="331"/>
  <c r="F38" i="331"/>
  <c r="E38" i="331"/>
  <c r="AA24" i="331"/>
  <c r="AA26" i="331"/>
  <c r="AA27" i="331"/>
  <c r="AA28" i="331"/>
  <c r="AA29" i="331"/>
  <c r="AA30" i="331"/>
  <c r="AA31" i="331"/>
  <c r="AA32" i="331"/>
  <c r="AA33" i="331"/>
  <c r="AA34" i="331"/>
  <c r="AA35" i="331"/>
  <c r="AA36" i="331"/>
  <c r="Z35" i="331"/>
  <c r="Z34" i="331"/>
  <c r="AB33" i="331"/>
  <c r="Z33" i="331"/>
  <c r="C33" i="331"/>
  <c r="AB32" i="331"/>
  <c r="Z32" i="331"/>
  <c r="C32" i="331"/>
  <c r="AB31" i="331"/>
  <c r="Z31" i="331"/>
  <c r="C31" i="331"/>
  <c r="AB30" i="331"/>
  <c r="Z30" i="331"/>
  <c r="C30" i="331"/>
  <c r="AB29" i="331"/>
  <c r="Z29" i="331"/>
  <c r="C29" i="331"/>
  <c r="AB28" i="331"/>
  <c r="Z28" i="331"/>
  <c r="C28" i="331"/>
  <c r="AB27" i="331"/>
  <c r="Z27" i="331"/>
  <c r="C27" i="331"/>
  <c r="AB26" i="331"/>
  <c r="Z26" i="331"/>
  <c r="C26" i="331"/>
  <c r="Y23" i="331"/>
  <c r="AA23" i="331"/>
  <c r="F21" i="331"/>
  <c r="AA7" i="331"/>
  <c r="AA9" i="331"/>
  <c r="AA10" i="331"/>
  <c r="AA11" i="331"/>
  <c r="AA12" i="331"/>
  <c r="AA13" i="331"/>
  <c r="AA14" i="331"/>
  <c r="AA15" i="331"/>
  <c r="AA16" i="331"/>
  <c r="AA17" i="331"/>
  <c r="AA18" i="331"/>
  <c r="AA19" i="331"/>
  <c r="Z18" i="331"/>
  <c r="Z17" i="331"/>
  <c r="AB16" i="331"/>
  <c r="Z16" i="331"/>
  <c r="C16" i="331"/>
  <c r="AB15" i="331"/>
  <c r="Z15" i="331"/>
  <c r="C15" i="331"/>
  <c r="AB14" i="331"/>
  <c r="Z14" i="331"/>
  <c r="C14" i="331"/>
  <c r="AB13" i="331"/>
  <c r="Z13" i="331"/>
  <c r="C13" i="331"/>
  <c r="AB12" i="331"/>
  <c r="Z12" i="331"/>
  <c r="C12" i="331"/>
  <c r="AB11" i="331"/>
  <c r="Z11" i="331"/>
  <c r="C11" i="331"/>
  <c r="AB10" i="331"/>
  <c r="Z10" i="331"/>
  <c r="C10" i="331"/>
  <c r="AB9" i="331"/>
  <c r="Z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AA162" i="330"/>
  <c r="AA163" i="330"/>
  <c r="AA164" i="330"/>
  <c r="AA165" i="330"/>
  <c r="AA166" i="330"/>
  <c r="AA167" i="330"/>
  <c r="AA168" i="330"/>
  <c r="AA169" i="330"/>
  <c r="AA170" i="330"/>
  <c r="AA171" i="330"/>
  <c r="AA172" i="330"/>
  <c r="Z171" i="330"/>
  <c r="Z170" i="330"/>
  <c r="AB169" i="330"/>
  <c r="Z169" i="330"/>
  <c r="C169" i="330"/>
  <c r="AB168" i="330"/>
  <c r="Z168" i="330"/>
  <c r="C168" i="330"/>
  <c r="AB167" i="330"/>
  <c r="Z167" i="330"/>
  <c r="C167" i="330"/>
  <c r="AB166" i="330"/>
  <c r="Z166" i="330"/>
  <c r="C166" i="330"/>
  <c r="AB165" i="330"/>
  <c r="Z165" i="330"/>
  <c r="C165" i="330"/>
  <c r="AB164" i="330"/>
  <c r="Z164" i="330"/>
  <c r="C164" i="330"/>
  <c r="AB163" i="330"/>
  <c r="Z163" i="330"/>
  <c r="C163" i="330"/>
  <c r="AB162" i="330"/>
  <c r="Z162" i="330"/>
  <c r="C162" i="330"/>
  <c r="Y159" i="330"/>
  <c r="AA159" i="330"/>
  <c r="F157" i="330"/>
  <c r="AA143" i="330"/>
  <c r="AA145" i="330"/>
  <c r="AA146" i="330"/>
  <c r="AA147" i="330"/>
  <c r="AA148" i="330"/>
  <c r="AA149" i="330"/>
  <c r="AA150" i="330"/>
  <c r="AA151" i="330"/>
  <c r="AA152" i="330"/>
  <c r="AA153" i="330"/>
  <c r="AA154" i="330"/>
  <c r="AA155" i="330"/>
  <c r="Z154" i="330"/>
  <c r="Z153" i="330"/>
  <c r="AB152" i="330"/>
  <c r="Z152" i="330"/>
  <c r="C152" i="330"/>
  <c r="AB151" i="330"/>
  <c r="Z151" i="330"/>
  <c r="C151" i="330"/>
  <c r="AB150" i="330"/>
  <c r="Z150" i="330"/>
  <c r="C150" i="330"/>
  <c r="AB149" i="330"/>
  <c r="Z149" i="330"/>
  <c r="C149" i="330"/>
  <c r="AB148" i="330"/>
  <c r="Z148" i="330"/>
  <c r="C148" i="330"/>
  <c r="AB147" i="330"/>
  <c r="Z147" i="330"/>
  <c r="C147" i="330"/>
  <c r="AB146" i="330"/>
  <c r="Z146" i="330"/>
  <c r="C146" i="330"/>
  <c r="AB145" i="330"/>
  <c r="Z145" i="330"/>
  <c r="C145" i="330"/>
  <c r="Y142" i="330"/>
  <c r="AA142" i="330"/>
  <c r="F140" i="330"/>
  <c r="AA126" i="330"/>
  <c r="AA128" i="330"/>
  <c r="AA129" i="330"/>
  <c r="AA130" i="330"/>
  <c r="AA131" i="330"/>
  <c r="AA132" i="330"/>
  <c r="AA133" i="330"/>
  <c r="AA134" i="330"/>
  <c r="AA135" i="330"/>
  <c r="AA136" i="330"/>
  <c r="AA137" i="330"/>
  <c r="AA138" i="330"/>
  <c r="Z137" i="330"/>
  <c r="Z136" i="330"/>
  <c r="AB135" i="330"/>
  <c r="Z135" i="330"/>
  <c r="C135" i="330"/>
  <c r="AB134" i="330"/>
  <c r="Z134" i="330"/>
  <c r="C134" i="330"/>
  <c r="AB133" i="330"/>
  <c r="Z133" i="330"/>
  <c r="C133" i="330"/>
  <c r="AB132" i="330"/>
  <c r="Z132" i="330"/>
  <c r="C132" i="330"/>
  <c r="AB131" i="330"/>
  <c r="Z131" i="330"/>
  <c r="C131" i="330"/>
  <c r="AB130" i="330"/>
  <c r="Z130" i="330"/>
  <c r="C130" i="330"/>
  <c r="AB129" i="330"/>
  <c r="Z129" i="330"/>
  <c r="C129" i="330"/>
  <c r="AB128" i="330"/>
  <c r="Z128" i="330"/>
  <c r="C128" i="330"/>
  <c r="Y125" i="330"/>
  <c r="AA125" i="330"/>
  <c r="F123" i="330"/>
  <c r="AA109" i="330"/>
  <c r="AA111" i="330"/>
  <c r="AA112" i="330"/>
  <c r="AA113" i="330"/>
  <c r="AA114" i="330"/>
  <c r="AA115" i="330"/>
  <c r="AA116" i="330"/>
  <c r="AA117" i="330"/>
  <c r="AA118" i="330"/>
  <c r="AA119" i="330"/>
  <c r="AA120" i="330"/>
  <c r="AA121" i="330"/>
  <c r="Z120" i="330"/>
  <c r="Z119" i="330"/>
  <c r="AB118" i="330"/>
  <c r="Z118" i="330"/>
  <c r="C118" i="330"/>
  <c r="AB117" i="330"/>
  <c r="Z117" i="330"/>
  <c r="C117" i="330"/>
  <c r="AB116" i="330"/>
  <c r="Z116" i="330"/>
  <c r="C116" i="330"/>
  <c r="AB115" i="330"/>
  <c r="Z115" i="330"/>
  <c r="C115" i="330"/>
  <c r="AB114" i="330"/>
  <c r="Z114" i="330"/>
  <c r="C114" i="330"/>
  <c r="AB113" i="330"/>
  <c r="Z113" i="330"/>
  <c r="C113" i="330"/>
  <c r="AB112" i="330"/>
  <c r="Z112" i="330"/>
  <c r="C112" i="330"/>
  <c r="AB111" i="330"/>
  <c r="Z111" i="330"/>
  <c r="C111" i="330"/>
  <c r="Y108" i="330"/>
  <c r="AA108" i="330"/>
  <c r="F106" i="330"/>
  <c r="AA92" i="330"/>
  <c r="AA94" i="330"/>
  <c r="AA95" i="330"/>
  <c r="AA96" i="330"/>
  <c r="AA97" i="330"/>
  <c r="AA98" i="330"/>
  <c r="AA99" i="330"/>
  <c r="AA100" i="330"/>
  <c r="AA101" i="330"/>
  <c r="AA102" i="330"/>
  <c r="AA103" i="330"/>
  <c r="AA104" i="330"/>
  <c r="Z103" i="330"/>
  <c r="Z102" i="330"/>
  <c r="AB101" i="330"/>
  <c r="Z101" i="330"/>
  <c r="C101" i="330"/>
  <c r="AB100" i="330"/>
  <c r="Z100" i="330"/>
  <c r="C100" i="330"/>
  <c r="AB99" i="330"/>
  <c r="Z99" i="330"/>
  <c r="C99" i="330"/>
  <c r="AB98" i="330"/>
  <c r="Z98" i="330"/>
  <c r="C98" i="330"/>
  <c r="AB97" i="330"/>
  <c r="Z97" i="330"/>
  <c r="C97" i="330"/>
  <c r="AB96" i="330"/>
  <c r="Z96" i="330"/>
  <c r="C96" i="330"/>
  <c r="AB95" i="330"/>
  <c r="Z95" i="330"/>
  <c r="C95" i="330"/>
  <c r="AB94" i="330"/>
  <c r="Z94" i="330"/>
  <c r="C94" i="330"/>
  <c r="Y91" i="330"/>
  <c r="AA91" i="330"/>
  <c r="F89" i="330"/>
  <c r="AA75" i="330"/>
  <c r="AA77" i="330"/>
  <c r="AA78" i="330"/>
  <c r="AA79" i="330"/>
  <c r="AA80" i="330"/>
  <c r="AA81" i="330"/>
  <c r="AA82" i="330"/>
  <c r="AA83" i="330"/>
  <c r="AA84" i="330"/>
  <c r="AA85" i="330"/>
  <c r="AA86" i="330"/>
  <c r="AA87" i="330"/>
  <c r="Z86" i="330"/>
  <c r="Z85" i="330"/>
  <c r="AB84" i="330"/>
  <c r="Z84" i="330"/>
  <c r="C84" i="330"/>
  <c r="AB83" i="330"/>
  <c r="Z83" i="330"/>
  <c r="C83" i="330"/>
  <c r="AB82" i="330"/>
  <c r="Z82" i="330"/>
  <c r="C82" i="330"/>
  <c r="AB81" i="330"/>
  <c r="Z81" i="330"/>
  <c r="C81" i="330"/>
  <c r="AB80" i="330"/>
  <c r="Z80" i="330"/>
  <c r="C80" i="330"/>
  <c r="AB79" i="330"/>
  <c r="Z79" i="330"/>
  <c r="C79" i="330"/>
  <c r="AB78" i="330"/>
  <c r="Z78" i="330"/>
  <c r="C78" i="330"/>
  <c r="AB77" i="330"/>
  <c r="Z77" i="330"/>
  <c r="C77" i="330"/>
  <c r="Y74" i="330"/>
  <c r="AA74" i="330"/>
  <c r="F72" i="330"/>
  <c r="E72" i="330"/>
  <c r="AA58" i="330"/>
  <c r="AA60" i="330"/>
  <c r="AA61" i="330"/>
  <c r="AA62" i="330"/>
  <c r="AA63" i="330"/>
  <c r="AA64" i="330"/>
  <c r="AA65" i="330"/>
  <c r="AA66" i="330"/>
  <c r="AA67" i="330"/>
  <c r="AA68" i="330"/>
  <c r="AA69" i="330"/>
  <c r="AA70" i="330"/>
  <c r="Z69" i="330"/>
  <c r="Z68" i="330"/>
  <c r="AB67" i="330"/>
  <c r="Z67" i="330"/>
  <c r="C67" i="330"/>
  <c r="AB66" i="330"/>
  <c r="Z66" i="330"/>
  <c r="C66" i="330"/>
  <c r="AB65" i="330"/>
  <c r="Z65" i="330"/>
  <c r="C65" i="330"/>
  <c r="AB64" i="330"/>
  <c r="Z64" i="330"/>
  <c r="C64" i="330"/>
  <c r="AB63" i="330"/>
  <c r="Z63" i="330"/>
  <c r="C63" i="330"/>
  <c r="AB62" i="330"/>
  <c r="Z62" i="330"/>
  <c r="C62" i="330"/>
  <c r="AB61" i="330"/>
  <c r="Z61" i="330"/>
  <c r="C61" i="330"/>
  <c r="AB60" i="330"/>
  <c r="Z60" i="330"/>
  <c r="C60" i="330"/>
  <c r="Y57" i="330"/>
  <c r="AA57" i="330"/>
  <c r="F55" i="330"/>
  <c r="AA41" i="330"/>
  <c r="AA43" i="330"/>
  <c r="AA44" i="330"/>
  <c r="AA45" i="330"/>
  <c r="AA46" i="330"/>
  <c r="AA47" i="330"/>
  <c r="AA48" i="330"/>
  <c r="AA49" i="330"/>
  <c r="AA50" i="330"/>
  <c r="AA51" i="330"/>
  <c r="AA52" i="330"/>
  <c r="AA53" i="330"/>
  <c r="Z52" i="330"/>
  <c r="Z51" i="330"/>
  <c r="AB50" i="330"/>
  <c r="Z50" i="330"/>
  <c r="C50" i="330"/>
  <c r="AB49" i="330"/>
  <c r="Z49" i="330"/>
  <c r="C49" i="330"/>
  <c r="AB48" i="330"/>
  <c r="Z48" i="330"/>
  <c r="C48" i="330"/>
  <c r="AB47" i="330"/>
  <c r="Z47" i="330"/>
  <c r="C47" i="330"/>
  <c r="AB46" i="330"/>
  <c r="Z46" i="330"/>
  <c r="C46" i="330"/>
  <c r="AB45" i="330"/>
  <c r="Z45" i="330"/>
  <c r="C45" i="330"/>
  <c r="AB44" i="330"/>
  <c r="Z44" i="330"/>
  <c r="C44" i="330"/>
  <c r="AB43" i="330"/>
  <c r="Z43" i="330"/>
  <c r="C43" i="330"/>
  <c r="Y40" i="330"/>
  <c r="AA40" i="330"/>
  <c r="F38" i="330"/>
  <c r="E38" i="330"/>
  <c r="AA24" i="330"/>
  <c r="AA26" i="330"/>
  <c r="AA27" i="330"/>
  <c r="AA28" i="330"/>
  <c r="AA29" i="330"/>
  <c r="AA30" i="330"/>
  <c r="AA31" i="330"/>
  <c r="AA32" i="330"/>
  <c r="AA33" i="330"/>
  <c r="AA34" i="330"/>
  <c r="AA35" i="330"/>
  <c r="AA36" i="330"/>
  <c r="Z35" i="330"/>
  <c r="Z34" i="330"/>
  <c r="AB33" i="330"/>
  <c r="Z33" i="330"/>
  <c r="C33" i="330"/>
  <c r="AB32" i="330"/>
  <c r="Z32" i="330"/>
  <c r="C32" i="330"/>
  <c r="AB31" i="330"/>
  <c r="Z31" i="330"/>
  <c r="C31" i="330"/>
  <c r="AB30" i="330"/>
  <c r="Z30" i="330"/>
  <c r="C30" i="330"/>
  <c r="AB29" i="330"/>
  <c r="Z29" i="330"/>
  <c r="C29" i="330"/>
  <c r="AB28" i="330"/>
  <c r="Z28" i="330"/>
  <c r="C28" i="330"/>
  <c r="AB27" i="330"/>
  <c r="Z27" i="330"/>
  <c r="C27" i="330"/>
  <c r="AB26" i="330"/>
  <c r="Z26" i="330"/>
  <c r="C26" i="330"/>
  <c r="Y23" i="330"/>
  <c r="AA23" i="330"/>
  <c r="F21" i="330"/>
  <c r="AA7" i="330"/>
  <c r="AA9" i="330"/>
  <c r="AA10" i="330"/>
  <c r="AA11" i="330"/>
  <c r="AA12" i="330"/>
  <c r="AA13" i="330"/>
  <c r="AA14" i="330"/>
  <c r="AA15" i="330"/>
  <c r="AA16" i="330"/>
  <c r="AA17" i="330"/>
  <c r="AA18" i="330"/>
  <c r="AA19" i="330"/>
  <c r="Z18" i="330"/>
  <c r="Z17" i="330"/>
  <c r="AB16" i="330"/>
  <c r="Z16" i="330"/>
  <c r="C16" i="330"/>
  <c r="AB15" i="330"/>
  <c r="Z15" i="330"/>
  <c r="C15" i="330"/>
  <c r="AB14" i="330"/>
  <c r="Z14" i="330"/>
  <c r="C14" i="330"/>
  <c r="AB13" i="330"/>
  <c r="Z13" i="330"/>
  <c r="C13" i="330"/>
  <c r="AB12" i="330"/>
  <c r="Z12" i="330"/>
  <c r="C12" i="330"/>
  <c r="AB11" i="330"/>
  <c r="Z11" i="330"/>
  <c r="C11" i="330"/>
  <c r="AB10" i="330"/>
  <c r="Z10" i="330"/>
  <c r="C10" i="330"/>
  <c r="AB9" i="330"/>
  <c r="Z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AA162" i="329"/>
  <c r="AA163" i="329"/>
  <c r="AA164" i="329"/>
  <c r="AA165" i="329"/>
  <c r="AA166" i="329"/>
  <c r="AA167" i="329"/>
  <c r="AA168" i="329"/>
  <c r="AA169" i="329"/>
  <c r="AA170" i="329"/>
  <c r="AA171" i="329"/>
  <c r="AA172" i="329"/>
  <c r="Z171" i="329"/>
  <c r="Z170" i="329"/>
  <c r="AB169" i="329"/>
  <c r="Z169" i="329"/>
  <c r="C169" i="329"/>
  <c r="AB168" i="329"/>
  <c r="Z168" i="329"/>
  <c r="C168" i="329"/>
  <c r="AB167" i="329"/>
  <c r="Z167" i="329"/>
  <c r="C167" i="329"/>
  <c r="AB166" i="329"/>
  <c r="Z166" i="329"/>
  <c r="C166" i="329"/>
  <c r="AB165" i="329"/>
  <c r="Z165" i="329"/>
  <c r="C165" i="329"/>
  <c r="AB164" i="329"/>
  <c r="Z164" i="329"/>
  <c r="C164" i="329"/>
  <c r="AB163" i="329"/>
  <c r="Z163" i="329"/>
  <c r="C163" i="329"/>
  <c r="AB162" i="329"/>
  <c r="Z162" i="329"/>
  <c r="C162" i="329"/>
  <c r="Y159" i="329"/>
  <c r="AA159" i="329"/>
  <c r="F157" i="329"/>
  <c r="AA143" i="329"/>
  <c r="AA145" i="329"/>
  <c r="AA146" i="329"/>
  <c r="AA147" i="329"/>
  <c r="AA148" i="329"/>
  <c r="AA149" i="329"/>
  <c r="AA150" i="329"/>
  <c r="AA151" i="329"/>
  <c r="AA152" i="329"/>
  <c r="AA153" i="329"/>
  <c r="AA154" i="329"/>
  <c r="AA155" i="329"/>
  <c r="Z154" i="329"/>
  <c r="Z153" i="329"/>
  <c r="AB152" i="329"/>
  <c r="Z152" i="329"/>
  <c r="C152" i="329"/>
  <c r="AB151" i="329"/>
  <c r="Z151" i="329"/>
  <c r="C151" i="329"/>
  <c r="AB150" i="329"/>
  <c r="Z150" i="329"/>
  <c r="C150" i="329"/>
  <c r="AB149" i="329"/>
  <c r="Z149" i="329"/>
  <c r="C149" i="329"/>
  <c r="AB148" i="329"/>
  <c r="Z148" i="329"/>
  <c r="C148" i="329"/>
  <c r="AB147" i="329"/>
  <c r="Z147" i="329"/>
  <c r="C147" i="329"/>
  <c r="AB146" i="329"/>
  <c r="Z146" i="329"/>
  <c r="C146" i="329"/>
  <c r="AB145" i="329"/>
  <c r="Z145" i="329"/>
  <c r="C145" i="329"/>
  <c r="Y142" i="329"/>
  <c r="AA142" i="329"/>
  <c r="F140" i="329"/>
  <c r="AA126" i="329"/>
  <c r="AA128" i="329"/>
  <c r="AA129" i="329"/>
  <c r="AA130" i="329"/>
  <c r="AA131" i="329"/>
  <c r="AA132" i="329"/>
  <c r="AA133" i="329"/>
  <c r="AA134" i="329"/>
  <c r="AA135" i="329"/>
  <c r="AA136" i="329"/>
  <c r="AA137" i="329"/>
  <c r="AA138" i="329"/>
  <c r="Z137" i="329"/>
  <c r="Z136" i="329"/>
  <c r="AB135" i="329"/>
  <c r="Z135" i="329"/>
  <c r="C135" i="329"/>
  <c r="AB134" i="329"/>
  <c r="Z134" i="329"/>
  <c r="C134" i="329"/>
  <c r="AB133" i="329"/>
  <c r="Z133" i="329"/>
  <c r="C133" i="329"/>
  <c r="AB132" i="329"/>
  <c r="Z132" i="329"/>
  <c r="C132" i="329"/>
  <c r="AB131" i="329"/>
  <c r="Z131" i="329"/>
  <c r="C131" i="329"/>
  <c r="AB130" i="329"/>
  <c r="Z130" i="329"/>
  <c r="C130" i="329"/>
  <c r="AB129" i="329"/>
  <c r="Z129" i="329"/>
  <c r="C129" i="329"/>
  <c r="AB128" i="329"/>
  <c r="Z128" i="329"/>
  <c r="C128" i="329"/>
  <c r="Y125" i="329"/>
  <c r="AA125" i="329"/>
  <c r="F123" i="329"/>
  <c r="AA109" i="329"/>
  <c r="AA111" i="329"/>
  <c r="AA112" i="329"/>
  <c r="AA113" i="329"/>
  <c r="AA114" i="329"/>
  <c r="AA115" i="329"/>
  <c r="AA116" i="329"/>
  <c r="AA117" i="329"/>
  <c r="AA118" i="329"/>
  <c r="AA119" i="329"/>
  <c r="AA120" i="329"/>
  <c r="AA121" i="329"/>
  <c r="Z120" i="329"/>
  <c r="Z119" i="329"/>
  <c r="AB118" i="329"/>
  <c r="Z118" i="329"/>
  <c r="C118" i="329"/>
  <c r="AB117" i="329"/>
  <c r="Z117" i="329"/>
  <c r="C117" i="329"/>
  <c r="AB116" i="329"/>
  <c r="Z116" i="329"/>
  <c r="C116" i="329"/>
  <c r="AB115" i="329"/>
  <c r="Z115" i="329"/>
  <c r="C115" i="329"/>
  <c r="AB114" i="329"/>
  <c r="Z114" i="329"/>
  <c r="C114" i="329"/>
  <c r="AB113" i="329"/>
  <c r="Z113" i="329"/>
  <c r="C113" i="329"/>
  <c r="AB112" i="329"/>
  <c r="Z112" i="329"/>
  <c r="C112" i="329"/>
  <c r="AB111" i="329"/>
  <c r="Z111" i="329"/>
  <c r="C111" i="329"/>
  <c r="Y108" i="329"/>
  <c r="AA108" i="329"/>
  <c r="F106" i="329"/>
  <c r="AA92" i="329"/>
  <c r="AA94" i="329"/>
  <c r="AA95" i="329"/>
  <c r="AA96" i="329"/>
  <c r="AA97" i="329"/>
  <c r="AA98" i="329"/>
  <c r="AA99" i="329"/>
  <c r="AA100" i="329"/>
  <c r="AA101" i="329"/>
  <c r="AA102" i="329"/>
  <c r="AA103" i="329"/>
  <c r="AA104" i="329"/>
  <c r="Z103" i="329"/>
  <c r="Z102" i="329"/>
  <c r="AB101" i="329"/>
  <c r="Z101" i="329"/>
  <c r="C101" i="329"/>
  <c r="AB100" i="329"/>
  <c r="Z100" i="329"/>
  <c r="C100" i="329"/>
  <c r="AB99" i="329"/>
  <c r="Z99" i="329"/>
  <c r="C99" i="329"/>
  <c r="AB98" i="329"/>
  <c r="Z98" i="329"/>
  <c r="C98" i="329"/>
  <c r="AB97" i="329"/>
  <c r="Z97" i="329"/>
  <c r="C97" i="329"/>
  <c r="AB96" i="329"/>
  <c r="Z96" i="329"/>
  <c r="C96" i="329"/>
  <c r="AB95" i="329"/>
  <c r="Z95" i="329"/>
  <c r="C95" i="329"/>
  <c r="AB94" i="329"/>
  <c r="Z94" i="329"/>
  <c r="C94" i="329"/>
  <c r="Y91" i="329"/>
  <c r="AA91" i="329"/>
  <c r="F89" i="329"/>
  <c r="AA75" i="329"/>
  <c r="AA77" i="329"/>
  <c r="AA78" i="329"/>
  <c r="AA79" i="329"/>
  <c r="AA80" i="329"/>
  <c r="AA81" i="329"/>
  <c r="AA82" i="329"/>
  <c r="AA83" i="329"/>
  <c r="AA84" i="329"/>
  <c r="AA85" i="329"/>
  <c r="AA86" i="329"/>
  <c r="AA87" i="329"/>
  <c r="Z86" i="329"/>
  <c r="Z85" i="329"/>
  <c r="AB84" i="329"/>
  <c r="Z84" i="329"/>
  <c r="C84" i="329"/>
  <c r="AB83" i="329"/>
  <c r="Z83" i="329"/>
  <c r="C83" i="329"/>
  <c r="AB82" i="329"/>
  <c r="Z82" i="329"/>
  <c r="C82" i="329"/>
  <c r="AB81" i="329"/>
  <c r="Z81" i="329"/>
  <c r="C81" i="329"/>
  <c r="AB80" i="329"/>
  <c r="Z80" i="329"/>
  <c r="C80" i="329"/>
  <c r="AB79" i="329"/>
  <c r="Z79" i="329"/>
  <c r="C79" i="329"/>
  <c r="AB78" i="329"/>
  <c r="Z78" i="329"/>
  <c r="C78" i="329"/>
  <c r="AB77" i="329"/>
  <c r="Z77" i="329"/>
  <c r="C77" i="329"/>
  <c r="Y74" i="329"/>
  <c r="AA74" i="329"/>
  <c r="F72" i="329"/>
  <c r="E72" i="329"/>
  <c r="AA58" i="329"/>
  <c r="AA60" i="329"/>
  <c r="AA61" i="329"/>
  <c r="AA62" i="329"/>
  <c r="AA63" i="329"/>
  <c r="AA64" i="329"/>
  <c r="AA65" i="329"/>
  <c r="AA66" i="329"/>
  <c r="AA67" i="329"/>
  <c r="AA68" i="329"/>
  <c r="AA69" i="329"/>
  <c r="AA70" i="329"/>
  <c r="Z69" i="329"/>
  <c r="Z68" i="329"/>
  <c r="AB67" i="329"/>
  <c r="Z67" i="329"/>
  <c r="C67" i="329"/>
  <c r="AB66" i="329"/>
  <c r="Z66" i="329"/>
  <c r="C66" i="329"/>
  <c r="AB65" i="329"/>
  <c r="Z65" i="329"/>
  <c r="C65" i="329"/>
  <c r="AB64" i="329"/>
  <c r="Z64" i="329"/>
  <c r="C64" i="329"/>
  <c r="AB63" i="329"/>
  <c r="Z63" i="329"/>
  <c r="C63" i="329"/>
  <c r="AB62" i="329"/>
  <c r="Z62" i="329"/>
  <c r="C62" i="329"/>
  <c r="AB61" i="329"/>
  <c r="Z61" i="329"/>
  <c r="C61" i="329"/>
  <c r="AB60" i="329"/>
  <c r="Z60" i="329"/>
  <c r="C60" i="329"/>
  <c r="Y57" i="329"/>
  <c r="AA57" i="329"/>
  <c r="F55" i="329"/>
  <c r="AA41" i="329"/>
  <c r="AA43" i="329"/>
  <c r="AA44" i="329"/>
  <c r="AA45" i="329"/>
  <c r="AA46" i="329"/>
  <c r="AA47" i="329"/>
  <c r="AA48" i="329"/>
  <c r="AA49" i="329"/>
  <c r="AA50" i="329"/>
  <c r="AA51" i="329"/>
  <c r="AA52" i="329"/>
  <c r="AA53" i="329"/>
  <c r="Z52" i="329"/>
  <c r="Z51" i="329"/>
  <c r="AB50" i="329"/>
  <c r="Z50" i="329"/>
  <c r="C50" i="329"/>
  <c r="AB49" i="329"/>
  <c r="Z49" i="329"/>
  <c r="C49" i="329"/>
  <c r="AB48" i="329"/>
  <c r="Z48" i="329"/>
  <c r="C48" i="329"/>
  <c r="AB47" i="329"/>
  <c r="Z47" i="329"/>
  <c r="C47" i="329"/>
  <c r="AB46" i="329"/>
  <c r="Z46" i="329"/>
  <c r="C46" i="329"/>
  <c r="AB45" i="329"/>
  <c r="Z45" i="329"/>
  <c r="C45" i="329"/>
  <c r="AB44" i="329"/>
  <c r="Z44" i="329"/>
  <c r="C44" i="329"/>
  <c r="AB43" i="329"/>
  <c r="Z43" i="329"/>
  <c r="C43" i="329"/>
  <c r="Y40" i="329"/>
  <c r="AA40" i="329"/>
  <c r="F38" i="329"/>
  <c r="E38" i="329"/>
  <c r="AA24" i="329"/>
  <c r="AA26" i="329"/>
  <c r="AA27" i="329"/>
  <c r="AA28" i="329"/>
  <c r="AA29" i="329"/>
  <c r="AA30" i="329"/>
  <c r="AA31" i="329"/>
  <c r="AA32" i="329"/>
  <c r="AA33" i="329"/>
  <c r="AA34" i="329"/>
  <c r="AA35" i="329"/>
  <c r="AA36" i="329"/>
  <c r="Z35" i="329"/>
  <c r="Z34" i="329"/>
  <c r="AB33" i="329"/>
  <c r="Z33" i="329"/>
  <c r="C33" i="329"/>
  <c r="AB32" i="329"/>
  <c r="Z32" i="329"/>
  <c r="C32" i="329"/>
  <c r="AB31" i="329"/>
  <c r="Z31" i="329"/>
  <c r="C31" i="329"/>
  <c r="AB30" i="329"/>
  <c r="Z30" i="329"/>
  <c r="C30" i="329"/>
  <c r="AB29" i="329"/>
  <c r="Z29" i="329"/>
  <c r="C29" i="329"/>
  <c r="AB28" i="329"/>
  <c r="Z28" i="329"/>
  <c r="C28" i="329"/>
  <c r="AB27" i="329"/>
  <c r="Z27" i="329"/>
  <c r="C27" i="329"/>
  <c r="AB26" i="329"/>
  <c r="Z26" i="329"/>
  <c r="C26" i="329"/>
  <c r="Y23" i="329"/>
  <c r="AA23" i="329"/>
  <c r="F21" i="329"/>
  <c r="AA7" i="329"/>
  <c r="AA9" i="329"/>
  <c r="AA10" i="329"/>
  <c r="AA11" i="329"/>
  <c r="AA12" i="329"/>
  <c r="AA13" i="329"/>
  <c r="AA14" i="329"/>
  <c r="AA15" i="329"/>
  <c r="AA16" i="329"/>
  <c r="AA17" i="329"/>
  <c r="AA18" i="329"/>
  <c r="AA19" i="329"/>
  <c r="Z18" i="329"/>
  <c r="Z17" i="329"/>
  <c r="AB16" i="329"/>
  <c r="Z16" i="329"/>
  <c r="C16" i="329"/>
  <c r="AB15" i="329"/>
  <c r="Z15" i="329"/>
  <c r="C15" i="329"/>
  <c r="AB14" i="329"/>
  <c r="Z14" i="329"/>
  <c r="C14" i="329"/>
  <c r="AB13" i="329"/>
  <c r="Z13" i="329"/>
  <c r="C13" i="329"/>
  <c r="AB12" i="329"/>
  <c r="Z12" i="329"/>
  <c r="C12" i="329"/>
  <c r="AB11" i="329"/>
  <c r="Z11" i="329"/>
  <c r="C11" i="329"/>
  <c r="AB10" i="329"/>
  <c r="Z10" i="329"/>
  <c r="C10" i="329"/>
  <c r="AB9" i="329"/>
  <c r="Z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AA162" i="328"/>
  <c r="AA163" i="328"/>
  <c r="AA164" i="328"/>
  <c r="AA165" i="328"/>
  <c r="AA166" i="328"/>
  <c r="AA167" i="328"/>
  <c r="AA168" i="328"/>
  <c r="AA169" i="328"/>
  <c r="AA170" i="328"/>
  <c r="AA171" i="328"/>
  <c r="AA172" i="328"/>
  <c r="Z171" i="328"/>
  <c r="Z170" i="328"/>
  <c r="AB169" i="328"/>
  <c r="Z169" i="328"/>
  <c r="C169" i="328"/>
  <c r="AB168" i="328"/>
  <c r="Z168" i="328"/>
  <c r="C168" i="328"/>
  <c r="AB167" i="328"/>
  <c r="Z167" i="328"/>
  <c r="C167" i="328"/>
  <c r="AB166" i="328"/>
  <c r="Z166" i="328"/>
  <c r="C166" i="328"/>
  <c r="AB165" i="328"/>
  <c r="Z165" i="328"/>
  <c r="C165" i="328"/>
  <c r="AB164" i="328"/>
  <c r="Z164" i="328"/>
  <c r="C164" i="328"/>
  <c r="AB163" i="328"/>
  <c r="Z163" i="328"/>
  <c r="C163" i="328"/>
  <c r="AB162" i="328"/>
  <c r="Z162" i="328"/>
  <c r="C162" i="328"/>
  <c r="Y159" i="328"/>
  <c r="AA159" i="328"/>
  <c r="F157" i="328"/>
  <c r="AA143" i="328"/>
  <c r="AA145" i="328"/>
  <c r="AA146" i="328"/>
  <c r="AA147" i="328"/>
  <c r="AA148" i="328"/>
  <c r="AA149" i="328"/>
  <c r="AA150" i="328"/>
  <c r="AA151" i="328"/>
  <c r="AA152" i="328"/>
  <c r="AA153" i="328"/>
  <c r="AA154" i="328"/>
  <c r="AA155" i="328"/>
  <c r="Z154" i="328"/>
  <c r="Z153" i="328"/>
  <c r="AB152" i="328"/>
  <c r="Z152" i="328"/>
  <c r="C152" i="328"/>
  <c r="AB151" i="328"/>
  <c r="Z151" i="328"/>
  <c r="C151" i="328"/>
  <c r="AB150" i="328"/>
  <c r="Z150" i="328"/>
  <c r="C150" i="328"/>
  <c r="AB149" i="328"/>
  <c r="Z149" i="328"/>
  <c r="C149" i="328"/>
  <c r="AB148" i="328"/>
  <c r="Z148" i="328"/>
  <c r="C148" i="328"/>
  <c r="AB147" i="328"/>
  <c r="Z147" i="328"/>
  <c r="C147" i="328"/>
  <c r="AB146" i="328"/>
  <c r="Z146" i="328"/>
  <c r="C146" i="328"/>
  <c r="AB145" i="328"/>
  <c r="Z145" i="328"/>
  <c r="C145" i="328"/>
  <c r="Y142" i="328"/>
  <c r="AA142" i="328"/>
  <c r="F140" i="328"/>
  <c r="AA126" i="328"/>
  <c r="AA128" i="328"/>
  <c r="AA129" i="328"/>
  <c r="AA130" i="328"/>
  <c r="AA131" i="328"/>
  <c r="AA132" i="328"/>
  <c r="AA133" i="328"/>
  <c r="AA134" i="328"/>
  <c r="AA135" i="328"/>
  <c r="AA136" i="328"/>
  <c r="AA137" i="328"/>
  <c r="AA138" i="328"/>
  <c r="Z137" i="328"/>
  <c r="Z136" i="328"/>
  <c r="AB135" i="328"/>
  <c r="Z135" i="328"/>
  <c r="C135" i="328"/>
  <c r="AB134" i="328"/>
  <c r="Z134" i="328"/>
  <c r="C134" i="328"/>
  <c r="AB133" i="328"/>
  <c r="Z133" i="328"/>
  <c r="C133" i="328"/>
  <c r="AB132" i="328"/>
  <c r="Z132" i="328"/>
  <c r="C132" i="328"/>
  <c r="AB131" i="328"/>
  <c r="Z131" i="328"/>
  <c r="C131" i="328"/>
  <c r="AB130" i="328"/>
  <c r="Z130" i="328"/>
  <c r="C130" i="328"/>
  <c r="AB129" i="328"/>
  <c r="Z129" i="328"/>
  <c r="C129" i="328"/>
  <c r="AB128" i="328"/>
  <c r="Z128" i="328"/>
  <c r="C128" i="328"/>
  <c r="Y125" i="328"/>
  <c r="AA125" i="328"/>
  <c r="F123" i="328"/>
  <c r="AA109" i="328"/>
  <c r="AA111" i="328"/>
  <c r="AA112" i="328"/>
  <c r="AA113" i="328"/>
  <c r="AA114" i="328"/>
  <c r="AA115" i="328"/>
  <c r="AA116" i="328"/>
  <c r="AA117" i="328"/>
  <c r="AA118" i="328"/>
  <c r="AA119" i="328"/>
  <c r="AA120" i="328"/>
  <c r="AA121" i="328"/>
  <c r="Z120" i="328"/>
  <c r="Z119" i="328"/>
  <c r="AB118" i="328"/>
  <c r="Z118" i="328"/>
  <c r="C118" i="328"/>
  <c r="AB117" i="328"/>
  <c r="Z117" i="328"/>
  <c r="C117" i="328"/>
  <c r="AB116" i="328"/>
  <c r="Z116" i="328"/>
  <c r="C116" i="328"/>
  <c r="AB115" i="328"/>
  <c r="Z115" i="328"/>
  <c r="C115" i="328"/>
  <c r="AB114" i="328"/>
  <c r="Z114" i="328"/>
  <c r="C114" i="328"/>
  <c r="AB113" i="328"/>
  <c r="Z113" i="328"/>
  <c r="C113" i="328"/>
  <c r="AB112" i="328"/>
  <c r="Z112" i="328"/>
  <c r="C112" i="328"/>
  <c r="AB111" i="328"/>
  <c r="Z111" i="328"/>
  <c r="C111" i="328"/>
  <c r="Y108" i="328"/>
  <c r="AA108" i="328"/>
  <c r="F106" i="328"/>
  <c r="AA92" i="328"/>
  <c r="AA94" i="328"/>
  <c r="AA95" i="328"/>
  <c r="AA96" i="328"/>
  <c r="AA97" i="328"/>
  <c r="AA98" i="328"/>
  <c r="AA99" i="328"/>
  <c r="AA100" i="328"/>
  <c r="AA101" i="328"/>
  <c r="AA102" i="328"/>
  <c r="AA103" i="328"/>
  <c r="AA104" i="328"/>
  <c r="Z103" i="328"/>
  <c r="Z102" i="328"/>
  <c r="AB101" i="328"/>
  <c r="Z101" i="328"/>
  <c r="C101" i="328"/>
  <c r="AB100" i="328"/>
  <c r="Z100" i="328"/>
  <c r="C100" i="328"/>
  <c r="AB99" i="328"/>
  <c r="Z99" i="328"/>
  <c r="C99" i="328"/>
  <c r="AB98" i="328"/>
  <c r="Z98" i="328"/>
  <c r="C98" i="328"/>
  <c r="AB97" i="328"/>
  <c r="Z97" i="328"/>
  <c r="C97" i="328"/>
  <c r="AB96" i="328"/>
  <c r="Z96" i="328"/>
  <c r="C96" i="328"/>
  <c r="AB95" i="328"/>
  <c r="Z95" i="328"/>
  <c r="C95" i="328"/>
  <c r="AB94" i="328"/>
  <c r="Z94" i="328"/>
  <c r="C94" i="328"/>
  <c r="Y91" i="328"/>
  <c r="AA91" i="328"/>
  <c r="F89" i="328"/>
  <c r="AA75" i="328"/>
  <c r="AA77" i="328"/>
  <c r="AA78" i="328"/>
  <c r="AA79" i="328"/>
  <c r="AA80" i="328"/>
  <c r="AA81" i="328"/>
  <c r="AA82" i="328"/>
  <c r="AA83" i="328"/>
  <c r="AA84" i="328"/>
  <c r="AA85" i="328"/>
  <c r="AA86" i="328"/>
  <c r="AA87" i="328"/>
  <c r="Z86" i="328"/>
  <c r="Z85" i="328"/>
  <c r="AB84" i="328"/>
  <c r="Z84" i="328"/>
  <c r="C84" i="328"/>
  <c r="AB83" i="328"/>
  <c r="Z83" i="328"/>
  <c r="C83" i="328"/>
  <c r="AB82" i="328"/>
  <c r="Z82" i="328"/>
  <c r="C82" i="328"/>
  <c r="AB81" i="328"/>
  <c r="Z81" i="328"/>
  <c r="C81" i="328"/>
  <c r="AB80" i="328"/>
  <c r="Z80" i="328"/>
  <c r="C80" i="328"/>
  <c r="AB79" i="328"/>
  <c r="Z79" i="328"/>
  <c r="C79" i="328"/>
  <c r="AB78" i="328"/>
  <c r="Z78" i="328"/>
  <c r="C78" i="328"/>
  <c r="AB77" i="328"/>
  <c r="Z77" i="328"/>
  <c r="C77" i="328"/>
  <c r="Y74" i="328"/>
  <c r="AA74" i="328"/>
  <c r="F72" i="328"/>
  <c r="E72" i="328"/>
  <c r="AA58" i="328"/>
  <c r="AA60" i="328"/>
  <c r="AA61" i="328"/>
  <c r="AA62" i="328"/>
  <c r="AA63" i="328"/>
  <c r="AA64" i="328"/>
  <c r="AA65" i="328"/>
  <c r="AA66" i="328"/>
  <c r="AA67" i="328"/>
  <c r="AA68" i="328"/>
  <c r="AA69" i="328"/>
  <c r="AA70" i="328"/>
  <c r="Z69" i="328"/>
  <c r="Z68" i="328"/>
  <c r="AB67" i="328"/>
  <c r="Z67" i="328"/>
  <c r="C67" i="328"/>
  <c r="AB66" i="328"/>
  <c r="Z66" i="328"/>
  <c r="C66" i="328"/>
  <c r="AB65" i="328"/>
  <c r="Z65" i="328"/>
  <c r="C65" i="328"/>
  <c r="AB64" i="328"/>
  <c r="Z64" i="328"/>
  <c r="C64" i="328"/>
  <c r="AB63" i="328"/>
  <c r="Z63" i="328"/>
  <c r="C63" i="328"/>
  <c r="AB62" i="328"/>
  <c r="Z62" i="328"/>
  <c r="C62" i="328"/>
  <c r="AB61" i="328"/>
  <c r="Z61" i="328"/>
  <c r="C61" i="328"/>
  <c r="AB60" i="328"/>
  <c r="Z60" i="328"/>
  <c r="C60" i="328"/>
  <c r="Y57" i="328"/>
  <c r="AA57" i="328"/>
  <c r="F55" i="328"/>
  <c r="AA41" i="328"/>
  <c r="AA43" i="328"/>
  <c r="AA44" i="328"/>
  <c r="AA45" i="328"/>
  <c r="AA46" i="328"/>
  <c r="AA47" i="328"/>
  <c r="AA48" i="328"/>
  <c r="AA49" i="328"/>
  <c r="AA50" i="328"/>
  <c r="AA51" i="328"/>
  <c r="AA52" i="328"/>
  <c r="AA53" i="328"/>
  <c r="Z52" i="328"/>
  <c r="Z51" i="328"/>
  <c r="AB50" i="328"/>
  <c r="Z50" i="328"/>
  <c r="C50" i="328"/>
  <c r="AB49" i="328"/>
  <c r="Z49" i="328"/>
  <c r="C49" i="328"/>
  <c r="AB48" i="328"/>
  <c r="Z48" i="328"/>
  <c r="C48" i="328"/>
  <c r="AB47" i="328"/>
  <c r="Z47" i="328"/>
  <c r="C47" i="328"/>
  <c r="AB46" i="328"/>
  <c r="Z46" i="328"/>
  <c r="C46" i="328"/>
  <c r="AB45" i="328"/>
  <c r="Z45" i="328"/>
  <c r="C45" i="328"/>
  <c r="AB44" i="328"/>
  <c r="Z44" i="328"/>
  <c r="C44" i="328"/>
  <c r="AB43" i="328"/>
  <c r="Z43" i="328"/>
  <c r="C43" i="328"/>
  <c r="Y40" i="328"/>
  <c r="AA40" i="328"/>
  <c r="F38" i="328"/>
  <c r="E38" i="328"/>
  <c r="AA24" i="328"/>
  <c r="AA26" i="328"/>
  <c r="AA27" i="328"/>
  <c r="AA28" i="328"/>
  <c r="AA29" i="328"/>
  <c r="AA30" i="328"/>
  <c r="AA31" i="328"/>
  <c r="AA32" i="328"/>
  <c r="AA33" i="328"/>
  <c r="AA34" i="328"/>
  <c r="AA35" i="328"/>
  <c r="AA36" i="328"/>
  <c r="Z35" i="328"/>
  <c r="Z34" i="328"/>
  <c r="AB33" i="328"/>
  <c r="Z33" i="328"/>
  <c r="C33" i="328"/>
  <c r="AB32" i="328"/>
  <c r="Z32" i="328"/>
  <c r="C32" i="328"/>
  <c r="AB31" i="328"/>
  <c r="Z31" i="328"/>
  <c r="C31" i="328"/>
  <c r="AB30" i="328"/>
  <c r="Z30" i="328"/>
  <c r="C30" i="328"/>
  <c r="AB29" i="328"/>
  <c r="Z29" i="328"/>
  <c r="C29" i="328"/>
  <c r="AB28" i="328"/>
  <c r="Z28" i="328"/>
  <c r="C28" i="328"/>
  <c r="AB27" i="328"/>
  <c r="Z27" i="328"/>
  <c r="C27" i="328"/>
  <c r="AB26" i="328"/>
  <c r="Z26" i="328"/>
  <c r="C26" i="328"/>
  <c r="Y23" i="328"/>
  <c r="AA23" i="328"/>
  <c r="F21" i="328"/>
  <c r="AA7" i="328"/>
  <c r="AA9" i="328"/>
  <c r="AA10" i="328"/>
  <c r="AA11" i="328"/>
  <c r="AA12" i="328"/>
  <c r="AA13" i="328"/>
  <c r="AA14" i="328"/>
  <c r="AA15" i="328"/>
  <c r="AA16" i="328"/>
  <c r="AA17" i="328"/>
  <c r="AA18" i="328"/>
  <c r="AA19" i="328"/>
  <c r="Z18" i="328"/>
  <c r="Z17" i="328"/>
  <c r="AB16" i="328"/>
  <c r="Z16" i="328"/>
  <c r="C16" i="328"/>
  <c r="AB15" i="328"/>
  <c r="Z15" i="328"/>
  <c r="C15" i="328"/>
  <c r="AB14" i="328"/>
  <c r="Z14" i="328"/>
  <c r="C14" i="328"/>
  <c r="AB13" i="328"/>
  <c r="Z13" i="328"/>
  <c r="C13" i="328"/>
  <c r="AB12" i="328"/>
  <c r="Z12" i="328"/>
  <c r="C12" i="328"/>
  <c r="AB11" i="328"/>
  <c r="Z11" i="328"/>
  <c r="C11" i="328"/>
  <c r="AB10" i="328"/>
  <c r="Z10" i="328"/>
  <c r="C10" i="328"/>
  <c r="AB9" i="328"/>
  <c r="Z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AA162" i="327"/>
  <c r="AA163" i="327"/>
  <c r="AA164" i="327"/>
  <c r="AA165" i="327"/>
  <c r="AA166" i="327"/>
  <c r="AA167" i="327"/>
  <c r="AA168" i="327"/>
  <c r="AA169" i="327"/>
  <c r="AA170" i="327"/>
  <c r="AA171" i="327"/>
  <c r="AA172" i="327"/>
  <c r="Z171" i="327"/>
  <c r="Z170" i="327"/>
  <c r="AB169" i="327"/>
  <c r="Z169" i="327"/>
  <c r="C169" i="327"/>
  <c r="AB168" i="327"/>
  <c r="Z168" i="327"/>
  <c r="C168" i="327"/>
  <c r="AB167" i="327"/>
  <c r="Z167" i="327"/>
  <c r="C167" i="327"/>
  <c r="AB166" i="327"/>
  <c r="Z166" i="327"/>
  <c r="C166" i="327"/>
  <c r="AB165" i="327"/>
  <c r="Z165" i="327"/>
  <c r="C165" i="327"/>
  <c r="AB164" i="327"/>
  <c r="Z164" i="327"/>
  <c r="C164" i="327"/>
  <c r="AB163" i="327"/>
  <c r="Z163" i="327"/>
  <c r="C163" i="327"/>
  <c r="AB162" i="327"/>
  <c r="Z162" i="327"/>
  <c r="C162" i="327"/>
  <c r="Y159" i="327"/>
  <c r="AA159" i="327"/>
  <c r="F157" i="327"/>
  <c r="AA143" i="327"/>
  <c r="AA145" i="327"/>
  <c r="AA146" i="327"/>
  <c r="AA147" i="327"/>
  <c r="AA148" i="327"/>
  <c r="AA149" i="327"/>
  <c r="AA150" i="327"/>
  <c r="AA151" i="327"/>
  <c r="AA152" i="327"/>
  <c r="AA153" i="327"/>
  <c r="AA154" i="327"/>
  <c r="AA155" i="327"/>
  <c r="Z154" i="327"/>
  <c r="Z153" i="327"/>
  <c r="AB152" i="327"/>
  <c r="Z152" i="327"/>
  <c r="C152" i="327"/>
  <c r="AB151" i="327"/>
  <c r="Z151" i="327"/>
  <c r="C151" i="327"/>
  <c r="AB150" i="327"/>
  <c r="Z150" i="327"/>
  <c r="C150" i="327"/>
  <c r="AB149" i="327"/>
  <c r="Z149" i="327"/>
  <c r="C149" i="327"/>
  <c r="AB148" i="327"/>
  <c r="Z148" i="327"/>
  <c r="C148" i="327"/>
  <c r="AB147" i="327"/>
  <c r="Z147" i="327"/>
  <c r="C147" i="327"/>
  <c r="AB146" i="327"/>
  <c r="Z146" i="327"/>
  <c r="C146" i="327"/>
  <c r="AB145" i="327"/>
  <c r="Z145" i="327"/>
  <c r="C145" i="327"/>
  <c r="Y142" i="327"/>
  <c r="AA142" i="327"/>
  <c r="F140" i="327"/>
  <c r="AA126" i="327"/>
  <c r="AA128" i="327"/>
  <c r="AA129" i="327"/>
  <c r="AA130" i="327"/>
  <c r="AA131" i="327"/>
  <c r="AA132" i="327"/>
  <c r="AA133" i="327"/>
  <c r="AA134" i="327"/>
  <c r="AA135" i="327"/>
  <c r="AA136" i="327"/>
  <c r="AA137" i="327"/>
  <c r="AA138" i="327"/>
  <c r="Z137" i="327"/>
  <c r="Z136" i="327"/>
  <c r="AB135" i="327"/>
  <c r="Z135" i="327"/>
  <c r="C135" i="327"/>
  <c r="AB134" i="327"/>
  <c r="Z134" i="327"/>
  <c r="C134" i="327"/>
  <c r="AB133" i="327"/>
  <c r="Z133" i="327"/>
  <c r="C133" i="327"/>
  <c r="AB132" i="327"/>
  <c r="Z132" i="327"/>
  <c r="C132" i="327"/>
  <c r="AB131" i="327"/>
  <c r="Z131" i="327"/>
  <c r="C131" i="327"/>
  <c r="AB130" i="327"/>
  <c r="Z130" i="327"/>
  <c r="C130" i="327"/>
  <c r="AB129" i="327"/>
  <c r="Z129" i="327"/>
  <c r="C129" i="327"/>
  <c r="AB128" i="327"/>
  <c r="Z128" i="327"/>
  <c r="C128" i="327"/>
  <c r="Y125" i="327"/>
  <c r="AA125" i="327"/>
  <c r="F123" i="327"/>
  <c r="AA109" i="327"/>
  <c r="AA111" i="327"/>
  <c r="AA112" i="327"/>
  <c r="AA113" i="327"/>
  <c r="AA114" i="327"/>
  <c r="AA115" i="327"/>
  <c r="AA116" i="327"/>
  <c r="AA117" i="327"/>
  <c r="AA118" i="327"/>
  <c r="AA119" i="327"/>
  <c r="AA120" i="327"/>
  <c r="AA121" i="327"/>
  <c r="Z120" i="327"/>
  <c r="Z119" i="327"/>
  <c r="AB118" i="327"/>
  <c r="Z118" i="327"/>
  <c r="C118" i="327"/>
  <c r="AB117" i="327"/>
  <c r="Z117" i="327"/>
  <c r="C117" i="327"/>
  <c r="AB116" i="327"/>
  <c r="Z116" i="327"/>
  <c r="C116" i="327"/>
  <c r="AB115" i="327"/>
  <c r="Z115" i="327"/>
  <c r="C115" i="327"/>
  <c r="AB114" i="327"/>
  <c r="Z114" i="327"/>
  <c r="C114" i="327"/>
  <c r="AB113" i="327"/>
  <c r="Z113" i="327"/>
  <c r="C113" i="327"/>
  <c r="AB112" i="327"/>
  <c r="Z112" i="327"/>
  <c r="C112" i="327"/>
  <c r="AB111" i="327"/>
  <c r="Z111" i="327"/>
  <c r="C111" i="327"/>
  <c r="Y108" i="327"/>
  <c r="AA108" i="327"/>
  <c r="F106" i="327"/>
  <c r="AA92" i="327"/>
  <c r="AA94" i="327"/>
  <c r="AA95" i="327"/>
  <c r="AA96" i="327"/>
  <c r="AA97" i="327"/>
  <c r="AA98" i="327"/>
  <c r="AA99" i="327"/>
  <c r="AA100" i="327"/>
  <c r="AA101" i="327"/>
  <c r="AA102" i="327"/>
  <c r="AA103" i="327"/>
  <c r="AA104" i="327"/>
  <c r="Z103" i="327"/>
  <c r="Z102" i="327"/>
  <c r="AB101" i="327"/>
  <c r="Z101" i="327"/>
  <c r="C101" i="327"/>
  <c r="AB100" i="327"/>
  <c r="Z100" i="327"/>
  <c r="C100" i="327"/>
  <c r="AB99" i="327"/>
  <c r="Z99" i="327"/>
  <c r="C99" i="327"/>
  <c r="AB98" i="327"/>
  <c r="Z98" i="327"/>
  <c r="C98" i="327"/>
  <c r="AB97" i="327"/>
  <c r="Z97" i="327"/>
  <c r="C97" i="327"/>
  <c r="AB96" i="327"/>
  <c r="Z96" i="327"/>
  <c r="C96" i="327"/>
  <c r="AB95" i="327"/>
  <c r="Z95" i="327"/>
  <c r="C95" i="327"/>
  <c r="AB94" i="327"/>
  <c r="Z94" i="327"/>
  <c r="C94" i="327"/>
  <c r="Y91" i="327"/>
  <c r="AA91" i="327"/>
  <c r="F89" i="327"/>
  <c r="AA75" i="327"/>
  <c r="AA77" i="327"/>
  <c r="AA78" i="327"/>
  <c r="AA79" i="327"/>
  <c r="AA80" i="327"/>
  <c r="AA81" i="327"/>
  <c r="AA82" i="327"/>
  <c r="AA83" i="327"/>
  <c r="AA84" i="327"/>
  <c r="AA85" i="327"/>
  <c r="AA86" i="327"/>
  <c r="AA87" i="327"/>
  <c r="Z86" i="327"/>
  <c r="Z85" i="327"/>
  <c r="AB84" i="327"/>
  <c r="Z84" i="327"/>
  <c r="C84" i="327"/>
  <c r="AB83" i="327"/>
  <c r="Z83" i="327"/>
  <c r="C83" i="327"/>
  <c r="AB82" i="327"/>
  <c r="Z82" i="327"/>
  <c r="C82" i="327"/>
  <c r="AB81" i="327"/>
  <c r="Z81" i="327"/>
  <c r="C81" i="327"/>
  <c r="AB80" i="327"/>
  <c r="Z80" i="327"/>
  <c r="C80" i="327"/>
  <c r="AB79" i="327"/>
  <c r="Z79" i="327"/>
  <c r="C79" i="327"/>
  <c r="AB78" i="327"/>
  <c r="Z78" i="327"/>
  <c r="C78" i="327"/>
  <c r="AB77" i="327"/>
  <c r="Z77" i="327"/>
  <c r="C77" i="327"/>
  <c r="Y74" i="327"/>
  <c r="AA74" i="327"/>
  <c r="F72" i="327"/>
  <c r="E72" i="327"/>
  <c r="AA58" i="327"/>
  <c r="AA60" i="327"/>
  <c r="AA61" i="327"/>
  <c r="AA62" i="327"/>
  <c r="AA63" i="327"/>
  <c r="AA64" i="327"/>
  <c r="AA65" i="327"/>
  <c r="AA66" i="327"/>
  <c r="AA67" i="327"/>
  <c r="AA68" i="327"/>
  <c r="AA69" i="327"/>
  <c r="AA70" i="327"/>
  <c r="Z69" i="327"/>
  <c r="Z68" i="327"/>
  <c r="AB67" i="327"/>
  <c r="Z67" i="327"/>
  <c r="C67" i="327"/>
  <c r="AB66" i="327"/>
  <c r="Z66" i="327"/>
  <c r="C66" i="327"/>
  <c r="AB65" i="327"/>
  <c r="Z65" i="327"/>
  <c r="C65" i="327"/>
  <c r="AB64" i="327"/>
  <c r="Z64" i="327"/>
  <c r="C64" i="327"/>
  <c r="AB63" i="327"/>
  <c r="Z63" i="327"/>
  <c r="C63" i="327"/>
  <c r="AB62" i="327"/>
  <c r="Z62" i="327"/>
  <c r="C62" i="327"/>
  <c r="AB61" i="327"/>
  <c r="Z61" i="327"/>
  <c r="C61" i="327"/>
  <c r="AB60" i="327"/>
  <c r="Z60" i="327"/>
  <c r="C60" i="327"/>
  <c r="Y57" i="327"/>
  <c r="AA57" i="327"/>
  <c r="F55" i="327"/>
  <c r="AA41" i="327"/>
  <c r="AA43" i="327"/>
  <c r="AA44" i="327"/>
  <c r="AA45" i="327"/>
  <c r="AA46" i="327"/>
  <c r="AA47" i="327"/>
  <c r="AA48" i="327"/>
  <c r="AA49" i="327"/>
  <c r="AA50" i="327"/>
  <c r="AA51" i="327"/>
  <c r="AA52" i="327"/>
  <c r="AA53" i="327"/>
  <c r="Z52" i="327"/>
  <c r="Z51" i="327"/>
  <c r="AB50" i="327"/>
  <c r="Z50" i="327"/>
  <c r="C50" i="327"/>
  <c r="AB49" i="327"/>
  <c r="Z49" i="327"/>
  <c r="C49" i="327"/>
  <c r="AB48" i="327"/>
  <c r="Z48" i="327"/>
  <c r="C48" i="327"/>
  <c r="AB47" i="327"/>
  <c r="Z47" i="327"/>
  <c r="C47" i="327"/>
  <c r="AB46" i="327"/>
  <c r="Z46" i="327"/>
  <c r="C46" i="327"/>
  <c r="AB45" i="327"/>
  <c r="Z45" i="327"/>
  <c r="C45" i="327"/>
  <c r="AB44" i="327"/>
  <c r="Z44" i="327"/>
  <c r="C44" i="327"/>
  <c r="AB43" i="327"/>
  <c r="Z43" i="327"/>
  <c r="C43" i="327"/>
  <c r="Y40" i="327"/>
  <c r="AA40" i="327"/>
  <c r="F38" i="327"/>
  <c r="E38" i="327"/>
  <c r="AA24" i="327"/>
  <c r="AA26" i="327"/>
  <c r="AA27" i="327"/>
  <c r="AA28" i="327"/>
  <c r="AA29" i="327"/>
  <c r="AA30" i="327"/>
  <c r="AA31" i="327"/>
  <c r="AA32" i="327"/>
  <c r="AA33" i="327"/>
  <c r="AA34" i="327"/>
  <c r="AA35" i="327"/>
  <c r="AA36" i="327"/>
  <c r="Z35" i="327"/>
  <c r="Z34" i="327"/>
  <c r="AB33" i="327"/>
  <c r="Z33" i="327"/>
  <c r="C33" i="327"/>
  <c r="AB32" i="327"/>
  <c r="Z32" i="327"/>
  <c r="C32" i="327"/>
  <c r="AB31" i="327"/>
  <c r="Z31" i="327"/>
  <c r="C31" i="327"/>
  <c r="AB30" i="327"/>
  <c r="Z30" i="327"/>
  <c r="C30" i="327"/>
  <c r="AB29" i="327"/>
  <c r="Z29" i="327"/>
  <c r="C29" i="327"/>
  <c r="AB28" i="327"/>
  <c r="Z28" i="327"/>
  <c r="C28" i="327"/>
  <c r="AB27" i="327"/>
  <c r="Z27" i="327"/>
  <c r="C27" i="327"/>
  <c r="AB26" i="327"/>
  <c r="Z26" i="327"/>
  <c r="C26" i="327"/>
  <c r="Y23" i="327"/>
  <c r="AA23" i="327"/>
  <c r="F21" i="327"/>
  <c r="AA7" i="327"/>
  <c r="AA9" i="327"/>
  <c r="AA10" i="327"/>
  <c r="AA11" i="327"/>
  <c r="AA12" i="327"/>
  <c r="AA13" i="327"/>
  <c r="AA14" i="327"/>
  <c r="AA15" i="327"/>
  <c r="AA16" i="327"/>
  <c r="AA17" i="327"/>
  <c r="AA18" i="327"/>
  <c r="AA19" i="327"/>
  <c r="Z18" i="327"/>
  <c r="Z17" i="327"/>
  <c r="AB16" i="327"/>
  <c r="Z16" i="327"/>
  <c r="C16" i="327"/>
  <c r="AB15" i="327"/>
  <c r="Z15" i="327"/>
  <c r="C15" i="327"/>
  <c r="AB14" i="327"/>
  <c r="Z14" i="327"/>
  <c r="C14" i="327"/>
  <c r="AB13" i="327"/>
  <c r="Z13" i="327"/>
  <c r="C13" i="327"/>
  <c r="AB12" i="327"/>
  <c r="Z12" i="327"/>
  <c r="C12" i="327"/>
  <c r="AB11" i="327"/>
  <c r="Z11" i="327"/>
  <c r="C11" i="327"/>
  <c r="AB10" i="327"/>
  <c r="Z10" i="327"/>
  <c r="C10" i="327"/>
  <c r="AB9" i="327"/>
  <c r="Z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AA162" i="326"/>
  <c r="AA163" i="326"/>
  <c r="AA164" i="326"/>
  <c r="AA165" i="326"/>
  <c r="AA166" i="326"/>
  <c r="AA167" i="326"/>
  <c r="AA168" i="326"/>
  <c r="AA169" i="326"/>
  <c r="AA170" i="326"/>
  <c r="AA171" i="326"/>
  <c r="AA172" i="326"/>
  <c r="Z171" i="326"/>
  <c r="Z170" i="326"/>
  <c r="AB169" i="326"/>
  <c r="Z169" i="326"/>
  <c r="C169" i="326"/>
  <c r="AB168" i="326"/>
  <c r="Z168" i="326"/>
  <c r="C168" i="326"/>
  <c r="AB167" i="326"/>
  <c r="Z167" i="326"/>
  <c r="C167" i="326"/>
  <c r="AB166" i="326"/>
  <c r="Z166" i="326"/>
  <c r="C166" i="326"/>
  <c r="AB165" i="326"/>
  <c r="Z165" i="326"/>
  <c r="C165" i="326"/>
  <c r="AB164" i="326"/>
  <c r="Z164" i="326"/>
  <c r="C164" i="326"/>
  <c r="AB163" i="326"/>
  <c r="Z163" i="326"/>
  <c r="C163" i="326"/>
  <c r="AB162" i="326"/>
  <c r="Z162" i="326"/>
  <c r="C162" i="326"/>
  <c r="Y159" i="326"/>
  <c r="AA159" i="326"/>
  <c r="F157" i="326"/>
  <c r="AA143" i="326"/>
  <c r="AA145" i="326"/>
  <c r="AA146" i="326"/>
  <c r="AA147" i="326"/>
  <c r="AA148" i="326"/>
  <c r="AA149" i="326"/>
  <c r="AA150" i="326"/>
  <c r="AA151" i="326"/>
  <c r="AA152" i="326"/>
  <c r="AA153" i="326"/>
  <c r="AA154" i="326"/>
  <c r="AA155" i="326"/>
  <c r="Z154" i="326"/>
  <c r="Z153" i="326"/>
  <c r="AB152" i="326"/>
  <c r="Z152" i="326"/>
  <c r="C152" i="326"/>
  <c r="AB151" i="326"/>
  <c r="Z151" i="326"/>
  <c r="C151" i="326"/>
  <c r="AB150" i="326"/>
  <c r="Z150" i="326"/>
  <c r="C150" i="326"/>
  <c r="AB149" i="326"/>
  <c r="Z149" i="326"/>
  <c r="C149" i="326"/>
  <c r="AB148" i="326"/>
  <c r="Z148" i="326"/>
  <c r="C148" i="326"/>
  <c r="AB147" i="326"/>
  <c r="Z147" i="326"/>
  <c r="C147" i="326"/>
  <c r="AB146" i="326"/>
  <c r="Z146" i="326"/>
  <c r="C146" i="326"/>
  <c r="AB145" i="326"/>
  <c r="Z145" i="326"/>
  <c r="C145" i="326"/>
  <c r="Y142" i="326"/>
  <c r="AA142" i="326"/>
  <c r="F140" i="326"/>
  <c r="AA126" i="326"/>
  <c r="AA128" i="326"/>
  <c r="AA129" i="326"/>
  <c r="AA130" i="326"/>
  <c r="AA131" i="326"/>
  <c r="AA132" i="326"/>
  <c r="AA133" i="326"/>
  <c r="AA134" i="326"/>
  <c r="AA135" i="326"/>
  <c r="AA136" i="326"/>
  <c r="AA137" i="326"/>
  <c r="AA138" i="326"/>
  <c r="Z137" i="326"/>
  <c r="Z136" i="326"/>
  <c r="AB135" i="326"/>
  <c r="Z135" i="326"/>
  <c r="C135" i="326"/>
  <c r="AB134" i="326"/>
  <c r="Z134" i="326"/>
  <c r="C134" i="326"/>
  <c r="AB133" i="326"/>
  <c r="Z133" i="326"/>
  <c r="C133" i="326"/>
  <c r="AB132" i="326"/>
  <c r="Z132" i="326"/>
  <c r="C132" i="326"/>
  <c r="AB131" i="326"/>
  <c r="Z131" i="326"/>
  <c r="C131" i="326"/>
  <c r="AB130" i="326"/>
  <c r="Z130" i="326"/>
  <c r="C130" i="326"/>
  <c r="AB129" i="326"/>
  <c r="Z129" i="326"/>
  <c r="C129" i="326"/>
  <c r="AB128" i="326"/>
  <c r="Z128" i="326"/>
  <c r="C128" i="326"/>
  <c r="Y125" i="326"/>
  <c r="AA125" i="326"/>
  <c r="F123" i="326"/>
  <c r="AA109" i="326"/>
  <c r="AA111" i="326"/>
  <c r="AA112" i="326"/>
  <c r="AA113" i="326"/>
  <c r="AA114" i="326"/>
  <c r="AA115" i="326"/>
  <c r="AA116" i="326"/>
  <c r="AA117" i="326"/>
  <c r="AA118" i="326"/>
  <c r="AA119" i="326"/>
  <c r="AA120" i="326"/>
  <c r="AA121" i="326"/>
  <c r="Z120" i="326"/>
  <c r="Z119" i="326"/>
  <c r="AB118" i="326"/>
  <c r="Z118" i="326"/>
  <c r="C118" i="326"/>
  <c r="AB117" i="326"/>
  <c r="Z117" i="326"/>
  <c r="C117" i="326"/>
  <c r="AB116" i="326"/>
  <c r="Z116" i="326"/>
  <c r="C116" i="326"/>
  <c r="AB115" i="326"/>
  <c r="Z115" i="326"/>
  <c r="C115" i="326"/>
  <c r="AB114" i="326"/>
  <c r="Z114" i="326"/>
  <c r="C114" i="326"/>
  <c r="AB113" i="326"/>
  <c r="Z113" i="326"/>
  <c r="C113" i="326"/>
  <c r="AB112" i="326"/>
  <c r="Z112" i="326"/>
  <c r="C112" i="326"/>
  <c r="AB111" i="326"/>
  <c r="Z111" i="326"/>
  <c r="C111" i="326"/>
  <c r="Y108" i="326"/>
  <c r="AA108" i="326"/>
  <c r="F106" i="326"/>
  <c r="AA92" i="326"/>
  <c r="AA94" i="326"/>
  <c r="AA95" i="326"/>
  <c r="AA96" i="326"/>
  <c r="AA97" i="326"/>
  <c r="AA98" i="326"/>
  <c r="AA99" i="326"/>
  <c r="AA100" i="326"/>
  <c r="AA101" i="326"/>
  <c r="AA102" i="326"/>
  <c r="AA103" i="326"/>
  <c r="AA104" i="326"/>
  <c r="Z103" i="326"/>
  <c r="Z102" i="326"/>
  <c r="AB101" i="326"/>
  <c r="Z101" i="326"/>
  <c r="C101" i="326"/>
  <c r="AB100" i="326"/>
  <c r="Z100" i="326"/>
  <c r="C100" i="326"/>
  <c r="AB99" i="326"/>
  <c r="Z99" i="326"/>
  <c r="C99" i="326"/>
  <c r="AB98" i="326"/>
  <c r="Z98" i="326"/>
  <c r="C98" i="326"/>
  <c r="AB97" i="326"/>
  <c r="Z97" i="326"/>
  <c r="C97" i="326"/>
  <c r="AB96" i="326"/>
  <c r="Z96" i="326"/>
  <c r="C96" i="326"/>
  <c r="AB95" i="326"/>
  <c r="Z95" i="326"/>
  <c r="C95" i="326"/>
  <c r="AB94" i="326"/>
  <c r="Z94" i="326"/>
  <c r="C94" i="326"/>
  <c r="Y91" i="326"/>
  <c r="AA91" i="326"/>
  <c r="F89" i="326"/>
  <c r="AA75" i="326"/>
  <c r="AA77" i="326"/>
  <c r="AA78" i="326"/>
  <c r="AA79" i="326"/>
  <c r="AA80" i="326"/>
  <c r="AA81" i="326"/>
  <c r="AA82" i="326"/>
  <c r="AA83" i="326"/>
  <c r="AA84" i="326"/>
  <c r="AA85" i="326"/>
  <c r="AA86" i="326"/>
  <c r="AA87" i="326"/>
  <c r="Z86" i="326"/>
  <c r="Z85" i="326"/>
  <c r="AB84" i="326"/>
  <c r="Z84" i="326"/>
  <c r="C84" i="326"/>
  <c r="AB83" i="326"/>
  <c r="Z83" i="326"/>
  <c r="C83" i="326"/>
  <c r="AB82" i="326"/>
  <c r="Z82" i="326"/>
  <c r="C82" i="326"/>
  <c r="AB81" i="326"/>
  <c r="Z81" i="326"/>
  <c r="C81" i="326"/>
  <c r="AB80" i="326"/>
  <c r="Z80" i="326"/>
  <c r="C80" i="326"/>
  <c r="AB79" i="326"/>
  <c r="Z79" i="326"/>
  <c r="C79" i="326"/>
  <c r="AB78" i="326"/>
  <c r="Z78" i="326"/>
  <c r="C78" i="326"/>
  <c r="AB77" i="326"/>
  <c r="Z77" i="326"/>
  <c r="C77" i="326"/>
  <c r="Y74" i="326"/>
  <c r="AA74" i="326"/>
  <c r="F72" i="326"/>
  <c r="E72" i="326"/>
  <c r="AA58" i="326"/>
  <c r="AA60" i="326"/>
  <c r="AA61" i="326"/>
  <c r="AA62" i="326"/>
  <c r="AA63" i="326"/>
  <c r="AA64" i="326"/>
  <c r="AA65" i="326"/>
  <c r="AA66" i="326"/>
  <c r="AA67" i="326"/>
  <c r="AA68" i="326"/>
  <c r="AA69" i="326"/>
  <c r="AA70" i="326"/>
  <c r="Z69" i="326"/>
  <c r="Z68" i="326"/>
  <c r="AB67" i="326"/>
  <c r="Z67" i="326"/>
  <c r="C67" i="326"/>
  <c r="AB66" i="326"/>
  <c r="Z66" i="326"/>
  <c r="C66" i="326"/>
  <c r="AB65" i="326"/>
  <c r="Z65" i="326"/>
  <c r="C65" i="326"/>
  <c r="AB64" i="326"/>
  <c r="Z64" i="326"/>
  <c r="C64" i="326"/>
  <c r="AB63" i="326"/>
  <c r="Z63" i="326"/>
  <c r="C63" i="326"/>
  <c r="AB62" i="326"/>
  <c r="Z62" i="326"/>
  <c r="C62" i="326"/>
  <c r="AB61" i="326"/>
  <c r="Z61" i="326"/>
  <c r="C61" i="326"/>
  <c r="AB60" i="326"/>
  <c r="Z60" i="326"/>
  <c r="C60" i="326"/>
  <c r="Y57" i="326"/>
  <c r="AA57" i="326"/>
  <c r="F55" i="326"/>
  <c r="AA41" i="326"/>
  <c r="AA43" i="326"/>
  <c r="AA44" i="326"/>
  <c r="AA45" i="326"/>
  <c r="AA46" i="326"/>
  <c r="AA47" i="326"/>
  <c r="AA48" i="326"/>
  <c r="AA49" i="326"/>
  <c r="AA50" i="326"/>
  <c r="AA51" i="326"/>
  <c r="AA52" i="326"/>
  <c r="AA53" i="326"/>
  <c r="Z52" i="326"/>
  <c r="Z51" i="326"/>
  <c r="AB50" i="326"/>
  <c r="Z50" i="326"/>
  <c r="C50" i="326"/>
  <c r="AB49" i="326"/>
  <c r="Z49" i="326"/>
  <c r="C49" i="326"/>
  <c r="AB48" i="326"/>
  <c r="Z48" i="326"/>
  <c r="C48" i="326"/>
  <c r="AB47" i="326"/>
  <c r="Z47" i="326"/>
  <c r="C47" i="326"/>
  <c r="AB46" i="326"/>
  <c r="Z46" i="326"/>
  <c r="C46" i="326"/>
  <c r="AB45" i="326"/>
  <c r="Z45" i="326"/>
  <c r="C45" i="326"/>
  <c r="AB44" i="326"/>
  <c r="Z44" i="326"/>
  <c r="C44" i="326"/>
  <c r="AB43" i="326"/>
  <c r="Z43" i="326"/>
  <c r="C43" i="326"/>
  <c r="Y40" i="326"/>
  <c r="AA40" i="326"/>
  <c r="F38" i="326"/>
  <c r="E38" i="326"/>
  <c r="AA24" i="326"/>
  <c r="AA26" i="326"/>
  <c r="AA27" i="326"/>
  <c r="AA28" i="326"/>
  <c r="AA29" i="326"/>
  <c r="AA30" i="326"/>
  <c r="AA31" i="326"/>
  <c r="AA32" i="326"/>
  <c r="AA33" i="326"/>
  <c r="AA34" i="326"/>
  <c r="AA35" i="326"/>
  <c r="AA36" i="326"/>
  <c r="Z35" i="326"/>
  <c r="Z34" i="326"/>
  <c r="AB33" i="326"/>
  <c r="Z33" i="326"/>
  <c r="C33" i="326"/>
  <c r="AB32" i="326"/>
  <c r="Z32" i="326"/>
  <c r="C32" i="326"/>
  <c r="AB31" i="326"/>
  <c r="Z31" i="326"/>
  <c r="C31" i="326"/>
  <c r="AB30" i="326"/>
  <c r="Z30" i="326"/>
  <c r="C30" i="326"/>
  <c r="AB29" i="326"/>
  <c r="Z29" i="326"/>
  <c r="C29" i="326"/>
  <c r="AB28" i="326"/>
  <c r="Z28" i="326"/>
  <c r="C28" i="326"/>
  <c r="AB27" i="326"/>
  <c r="Z27" i="326"/>
  <c r="C27" i="326"/>
  <c r="AB26" i="326"/>
  <c r="Z26" i="326"/>
  <c r="C26" i="326"/>
  <c r="Y23" i="326"/>
  <c r="AA23" i="326"/>
  <c r="F21" i="326"/>
  <c r="AA7" i="326"/>
  <c r="AA9" i="326"/>
  <c r="AA10" i="326"/>
  <c r="AA11" i="326"/>
  <c r="AA12" i="326"/>
  <c r="AA13" i="326"/>
  <c r="AA14" i="326"/>
  <c r="AA15" i="326"/>
  <c r="AA16" i="326"/>
  <c r="AA17" i="326"/>
  <c r="AA18" i="326"/>
  <c r="AA19" i="326"/>
  <c r="Z18" i="326"/>
  <c r="Z17" i="326"/>
  <c r="AB16" i="326"/>
  <c r="Z16" i="326"/>
  <c r="C16" i="326"/>
  <c r="AB15" i="326"/>
  <c r="Z15" i="326"/>
  <c r="C15" i="326"/>
  <c r="AB14" i="326"/>
  <c r="Z14" i="326"/>
  <c r="C14" i="326"/>
  <c r="AB13" i="326"/>
  <c r="Z13" i="326"/>
  <c r="C13" i="326"/>
  <c r="AB12" i="326"/>
  <c r="Z12" i="326"/>
  <c r="C12" i="326"/>
  <c r="AB11" i="326"/>
  <c r="Z11" i="326"/>
  <c r="C11" i="326"/>
  <c r="AB10" i="326"/>
  <c r="Z10" i="326"/>
  <c r="C10" i="326"/>
  <c r="AB9" i="326"/>
  <c r="Z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AA162" i="325"/>
  <c r="AA163" i="325"/>
  <c r="AA164" i="325"/>
  <c r="AA165" i="325"/>
  <c r="AA166" i="325"/>
  <c r="AA167" i="325"/>
  <c r="AA168" i="325"/>
  <c r="AA169" i="325"/>
  <c r="AA170" i="325"/>
  <c r="AA171" i="325"/>
  <c r="AA172" i="325"/>
  <c r="Z171" i="325"/>
  <c r="Z170" i="325"/>
  <c r="AB169" i="325"/>
  <c r="Z169" i="325"/>
  <c r="C169" i="325"/>
  <c r="AB168" i="325"/>
  <c r="Z168" i="325"/>
  <c r="C168" i="325"/>
  <c r="AB167" i="325"/>
  <c r="Z167" i="325"/>
  <c r="C167" i="325"/>
  <c r="AB166" i="325"/>
  <c r="Z166" i="325"/>
  <c r="C166" i="325"/>
  <c r="AB165" i="325"/>
  <c r="Z165" i="325"/>
  <c r="C165" i="325"/>
  <c r="AB164" i="325"/>
  <c r="Z164" i="325"/>
  <c r="C164" i="325"/>
  <c r="AB163" i="325"/>
  <c r="Z163" i="325"/>
  <c r="C163" i="325"/>
  <c r="AB162" i="325"/>
  <c r="Z162" i="325"/>
  <c r="C162" i="325"/>
  <c r="Y159" i="325"/>
  <c r="AA159" i="325"/>
  <c r="F157" i="325"/>
  <c r="AA143" i="325"/>
  <c r="AA145" i="325"/>
  <c r="AA146" i="325"/>
  <c r="AA147" i="325"/>
  <c r="AA148" i="325"/>
  <c r="AA149" i="325"/>
  <c r="AA150" i="325"/>
  <c r="AA151" i="325"/>
  <c r="AA152" i="325"/>
  <c r="AA153" i="325"/>
  <c r="AA154" i="325"/>
  <c r="AA155" i="325"/>
  <c r="Z154" i="325"/>
  <c r="Z153" i="325"/>
  <c r="AB152" i="325"/>
  <c r="Z152" i="325"/>
  <c r="C152" i="325"/>
  <c r="AB151" i="325"/>
  <c r="Z151" i="325"/>
  <c r="C151" i="325"/>
  <c r="AB150" i="325"/>
  <c r="Z150" i="325"/>
  <c r="C150" i="325"/>
  <c r="AB149" i="325"/>
  <c r="Z149" i="325"/>
  <c r="C149" i="325"/>
  <c r="AB148" i="325"/>
  <c r="Z148" i="325"/>
  <c r="C148" i="325"/>
  <c r="AB147" i="325"/>
  <c r="Z147" i="325"/>
  <c r="C147" i="325"/>
  <c r="AB146" i="325"/>
  <c r="Z146" i="325"/>
  <c r="C146" i="325"/>
  <c r="AB145" i="325"/>
  <c r="Z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AA111" i="325"/>
  <c r="AA112" i="325"/>
  <c r="AA113" i="325"/>
  <c r="AA114" i="325"/>
  <c r="AA115" i="325"/>
  <c r="AA116" i="325"/>
  <c r="AA117" i="325"/>
  <c r="AA118" i="325"/>
  <c r="AA119" i="325"/>
  <c r="AA120" i="325"/>
  <c r="AA121" i="325"/>
  <c r="Z120" i="325"/>
  <c r="Z119" i="325"/>
  <c r="AB118" i="325"/>
  <c r="Z118" i="325"/>
  <c r="C118" i="325"/>
  <c r="AB117" i="325"/>
  <c r="Z117" i="325"/>
  <c r="C117" i="325"/>
  <c r="AB116" i="325"/>
  <c r="Z116" i="325"/>
  <c r="C116" i="325"/>
  <c r="AB115" i="325"/>
  <c r="Z115" i="325"/>
  <c r="C115" i="325"/>
  <c r="AB114" i="325"/>
  <c r="Z114" i="325"/>
  <c r="C114" i="325"/>
  <c r="AB113" i="325"/>
  <c r="Z113" i="325"/>
  <c r="C113" i="325"/>
  <c r="AB112" i="325"/>
  <c r="Z112" i="325"/>
  <c r="C112" i="325"/>
  <c r="AB111" i="325"/>
  <c r="Z111" i="325"/>
  <c r="C111" i="325"/>
  <c r="Y108" i="325"/>
  <c r="AA108" i="325"/>
  <c r="F106" i="325"/>
  <c r="AA92" i="325"/>
  <c r="AA94" i="325"/>
  <c r="AA95" i="325"/>
  <c r="AA96" i="325"/>
  <c r="AA97" i="325"/>
  <c r="AA98" i="325"/>
  <c r="AA99" i="325"/>
  <c r="AA100" i="325"/>
  <c r="AA101" i="325"/>
  <c r="AA102" i="325"/>
  <c r="AA103" i="325"/>
  <c r="AA104" i="325"/>
  <c r="Z103" i="325"/>
  <c r="Z102" i="325"/>
  <c r="AB101" i="325"/>
  <c r="Z101" i="325"/>
  <c r="C101" i="325"/>
  <c r="AB100" i="325"/>
  <c r="Z100" i="325"/>
  <c r="C100" i="325"/>
  <c r="AB99" i="325"/>
  <c r="Z99" i="325"/>
  <c r="C99" i="325"/>
  <c r="AB98" i="325"/>
  <c r="Z98" i="325"/>
  <c r="C98" i="325"/>
  <c r="AB97" i="325"/>
  <c r="Z97" i="325"/>
  <c r="C97" i="325"/>
  <c r="AB96" i="325"/>
  <c r="Z96" i="325"/>
  <c r="C96" i="325"/>
  <c r="AB95" i="325"/>
  <c r="Z95" i="325"/>
  <c r="C95" i="325"/>
  <c r="AB94" i="325"/>
  <c r="Z94" i="325"/>
  <c r="C94" i="325"/>
  <c r="Y91" i="325"/>
  <c r="AA91" i="325"/>
  <c r="F89" i="325"/>
  <c r="AA75" i="325"/>
  <c r="AA77" i="325"/>
  <c r="AA78" i="325"/>
  <c r="AA79" i="325"/>
  <c r="AA80" i="325"/>
  <c r="AA81" i="325"/>
  <c r="AA82" i="325"/>
  <c r="AA83" i="325"/>
  <c r="AA84" i="325"/>
  <c r="AA85" i="325"/>
  <c r="AA86" i="325"/>
  <c r="AA87" i="325"/>
  <c r="Z86" i="325"/>
  <c r="Z85" i="325"/>
  <c r="AB84" i="325"/>
  <c r="Z84" i="325"/>
  <c r="C84" i="325"/>
  <c r="AB83" i="325"/>
  <c r="Z83" i="325"/>
  <c r="C83" i="325"/>
  <c r="AB82" i="325"/>
  <c r="Z82" i="325"/>
  <c r="C82" i="325"/>
  <c r="AB81" i="325"/>
  <c r="Z81" i="325"/>
  <c r="C81" i="325"/>
  <c r="AB80" i="325"/>
  <c r="Z80" i="325"/>
  <c r="C80" i="325"/>
  <c r="AB79" i="325"/>
  <c r="Z79" i="325"/>
  <c r="C79" i="325"/>
  <c r="AB78" i="325"/>
  <c r="Z78" i="325"/>
  <c r="C78" i="325"/>
  <c r="AB77" i="325"/>
  <c r="Z77" i="325"/>
  <c r="C77" i="325"/>
  <c r="Y74" i="325"/>
  <c r="AA74" i="325"/>
  <c r="F72" i="325"/>
  <c r="E72" i="325"/>
  <c r="AA58" i="325"/>
  <c r="AA60" i="325"/>
  <c r="AA61" i="325"/>
  <c r="AA62" i="325"/>
  <c r="AA63" i="325"/>
  <c r="AA64" i="325"/>
  <c r="AA65" i="325"/>
  <c r="AA66" i="325"/>
  <c r="AA67" i="325"/>
  <c r="AA68" i="325"/>
  <c r="AA69" i="325"/>
  <c r="AA70" i="325"/>
  <c r="Z69" i="325"/>
  <c r="Z68" i="325"/>
  <c r="AB67" i="325"/>
  <c r="Z67" i="325"/>
  <c r="C67" i="325"/>
  <c r="AB66" i="325"/>
  <c r="Z66" i="325"/>
  <c r="C66" i="325"/>
  <c r="AB65" i="325"/>
  <c r="Z65" i="325"/>
  <c r="C65" i="325"/>
  <c r="AB64" i="325"/>
  <c r="Z64" i="325"/>
  <c r="C64" i="325"/>
  <c r="AB63" i="325"/>
  <c r="Z63" i="325"/>
  <c r="C63" i="325"/>
  <c r="AB62" i="325"/>
  <c r="Z62" i="325"/>
  <c r="C62" i="325"/>
  <c r="AB61" i="325"/>
  <c r="Z61" i="325"/>
  <c r="C61" i="325"/>
  <c r="AB60" i="325"/>
  <c r="Z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AA26" i="325"/>
  <c r="AA27" i="325"/>
  <c r="AA28" i="325"/>
  <c r="AA29" i="325"/>
  <c r="AA30" i="325"/>
  <c r="AA31" i="325"/>
  <c r="AA32" i="325"/>
  <c r="AA33" i="325"/>
  <c r="AA34" i="325"/>
  <c r="AA35" i="325"/>
  <c r="AA36" i="325"/>
  <c r="Z35" i="325"/>
  <c r="Z34" i="325"/>
  <c r="AB33" i="325"/>
  <c r="Z33" i="325"/>
  <c r="C33" i="325"/>
  <c r="AB32" i="325"/>
  <c r="Z32" i="325"/>
  <c r="C32" i="325"/>
  <c r="AB31" i="325"/>
  <c r="Z31" i="325"/>
  <c r="C31" i="325"/>
  <c r="AB30" i="325"/>
  <c r="Z30" i="325"/>
  <c r="C30" i="325"/>
  <c r="AB29" i="325"/>
  <c r="Z29" i="325"/>
  <c r="C29" i="325"/>
  <c r="AB28" i="325"/>
  <c r="Z28" i="325"/>
  <c r="C28" i="325"/>
  <c r="AB27" i="325"/>
  <c r="Z27" i="325"/>
  <c r="C27" i="325"/>
  <c r="AB26" i="325"/>
  <c r="Z26" i="325"/>
  <c r="C26" i="325"/>
  <c r="Y23" i="325"/>
  <c r="AA23" i="325"/>
  <c r="F21" i="325"/>
  <c r="AA7" i="325"/>
  <c r="AA9" i="325"/>
  <c r="AA10" i="325"/>
  <c r="AA11" i="325"/>
  <c r="AA12" i="325"/>
  <c r="AA13" i="325"/>
  <c r="AA14" i="325"/>
  <c r="AA15" i="325"/>
  <c r="AA16" i="325"/>
  <c r="AA17" i="325"/>
  <c r="AA18" i="325"/>
  <c r="AA19" i="325"/>
  <c r="Z18" i="325"/>
  <c r="Z17" i="325"/>
  <c r="AB16" i="325"/>
  <c r="Z16" i="325"/>
  <c r="C16" i="325"/>
  <c r="AB15" i="325"/>
  <c r="Z15" i="325"/>
  <c r="C15" i="325"/>
  <c r="AB14" i="325"/>
  <c r="Z14" i="325"/>
  <c r="C14" i="325"/>
  <c r="AB13" i="325"/>
  <c r="Z13" i="325"/>
  <c r="C13" i="325"/>
  <c r="AB12" i="325"/>
  <c r="Z12" i="325"/>
  <c r="C12" i="325"/>
  <c r="AB11" i="325"/>
  <c r="Z11" i="325"/>
  <c r="C11" i="325"/>
  <c r="AB10" i="325"/>
  <c r="Z10" i="325"/>
  <c r="C10" i="325"/>
  <c r="AB9" i="325"/>
  <c r="Z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AA162" i="324"/>
  <c r="AA163" i="324"/>
  <c r="AA164" i="324"/>
  <c r="AA165" i="324"/>
  <c r="AA166" i="324"/>
  <c r="AA167" i="324"/>
  <c r="AA168" i="324"/>
  <c r="AA169" i="324"/>
  <c r="AA170" i="324"/>
  <c r="AA171" i="324"/>
  <c r="AA172" i="324"/>
  <c r="Z171" i="324"/>
  <c r="Z170" i="324"/>
  <c r="AB169" i="324"/>
  <c r="Z169" i="324"/>
  <c r="C169" i="324"/>
  <c r="AB168" i="324"/>
  <c r="Z168" i="324"/>
  <c r="C168" i="324"/>
  <c r="AB167" i="324"/>
  <c r="Z167" i="324"/>
  <c r="C167" i="324"/>
  <c r="AB166" i="324"/>
  <c r="Z166" i="324"/>
  <c r="C166" i="324"/>
  <c r="AB165" i="324"/>
  <c r="Z165" i="324"/>
  <c r="C165" i="324"/>
  <c r="AB164" i="324"/>
  <c r="Z164" i="324"/>
  <c r="C164" i="324"/>
  <c r="AB163" i="324"/>
  <c r="Z163" i="324"/>
  <c r="C163" i="324"/>
  <c r="AB162" i="324"/>
  <c r="Z162" i="324"/>
  <c r="C162" i="324"/>
  <c r="Y159" i="324"/>
  <c r="AA159" i="324"/>
  <c r="F157" i="324"/>
  <c r="AA143" i="324"/>
  <c r="AA145" i="324"/>
  <c r="AA146" i="324"/>
  <c r="AA147" i="324"/>
  <c r="AA148" i="324"/>
  <c r="AA149" i="324"/>
  <c r="AA150" i="324"/>
  <c r="AA151" i="324"/>
  <c r="AA152" i="324"/>
  <c r="AA153" i="324"/>
  <c r="AA154" i="324"/>
  <c r="AA155" i="324"/>
  <c r="Z154" i="324"/>
  <c r="Z153" i="324"/>
  <c r="AB152" i="324"/>
  <c r="Z152" i="324"/>
  <c r="C152" i="324"/>
  <c r="AB151" i="324"/>
  <c r="Z151" i="324"/>
  <c r="C151" i="324"/>
  <c r="AB150" i="324"/>
  <c r="Z150" i="324"/>
  <c r="C150" i="324"/>
  <c r="AB149" i="324"/>
  <c r="Z149" i="324"/>
  <c r="C149" i="324"/>
  <c r="AB148" i="324"/>
  <c r="Z148" i="324"/>
  <c r="C148" i="324"/>
  <c r="AB147" i="324"/>
  <c r="Z147" i="324"/>
  <c r="C147" i="324"/>
  <c r="AB146" i="324"/>
  <c r="Z146" i="324"/>
  <c r="C146" i="324"/>
  <c r="AB145" i="324"/>
  <c r="Z145" i="324"/>
  <c r="C145" i="324"/>
  <c r="Y142" i="324"/>
  <c r="AA142" i="324"/>
  <c r="F140" i="324"/>
  <c r="AA126" i="324"/>
  <c r="AA128" i="324"/>
  <c r="AA129" i="324"/>
  <c r="AA130" i="324"/>
  <c r="AA131" i="324"/>
  <c r="AA132" i="324"/>
  <c r="AA133" i="324"/>
  <c r="AA134" i="324"/>
  <c r="AA135" i="324"/>
  <c r="AA136" i="324"/>
  <c r="AA137" i="324"/>
  <c r="AA138" i="324"/>
  <c r="Z137" i="324"/>
  <c r="Z136" i="324"/>
  <c r="AB135" i="324"/>
  <c r="Z135" i="324"/>
  <c r="C135" i="324"/>
  <c r="AB134" i="324"/>
  <c r="Z134" i="324"/>
  <c r="C134" i="324"/>
  <c r="AB133" i="324"/>
  <c r="Z133" i="324"/>
  <c r="C133" i="324"/>
  <c r="AB132" i="324"/>
  <c r="Z132" i="324"/>
  <c r="C132" i="324"/>
  <c r="AB131" i="324"/>
  <c r="Z131" i="324"/>
  <c r="C131" i="324"/>
  <c r="AB130" i="324"/>
  <c r="Z130" i="324"/>
  <c r="C130" i="324"/>
  <c r="AB129" i="324"/>
  <c r="Z129" i="324"/>
  <c r="C129" i="324"/>
  <c r="AB128" i="324"/>
  <c r="Z128" i="324"/>
  <c r="C128" i="324"/>
  <c r="Y125" i="324"/>
  <c r="AA125" i="324"/>
  <c r="F123" i="324"/>
  <c r="AA109" i="324"/>
  <c r="AA111" i="324"/>
  <c r="AA112" i="324"/>
  <c r="AA113" i="324"/>
  <c r="AA114" i="324"/>
  <c r="AA115" i="324"/>
  <c r="AA116" i="324"/>
  <c r="AA117" i="324"/>
  <c r="AA118" i="324"/>
  <c r="AA119" i="324"/>
  <c r="AA120" i="324"/>
  <c r="AA121" i="324"/>
  <c r="Z120" i="324"/>
  <c r="Z119" i="324"/>
  <c r="AB118" i="324"/>
  <c r="Z118" i="324"/>
  <c r="C118" i="324"/>
  <c r="AB117" i="324"/>
  <c r="Z117" i="324"/>
  <c r="C117" i="324"/>
  <c r="AB116" i="324"/>
  <c r="Z116" i="324"/>
  <c r="C116" i="324"/>
  <c r="AB115" i="324"/>
  <c r="Z115" i="324"/>
  <c r="C115" i="324"/>
  <c r="AB114" i="324"/>
  <c r="Z114" i="324"/>
  <c r="C114" i="324"/>
  <c r="AB113" i="324"/>
  <c r="Z113" i="324"/>
  <c r="C113" i="324"/>
  <c r="AB112" i="324"/>
  <c r="Z112" i="324"/>
  <c r="C112" i="324"/>
  <c r="AB111" i="324"/>
  <c r="Z111" i="324"/>
  <c r="C111" i="324"/>
  <c r="Y108" i="324"/>
  <c r="AA108" i="324"/>
  <c r="F106" i="324"/>
  <c r="AA92" i="324"/>
  <c r="AA94" i="324"/>
  <c r="AA95" i="324"/>
  <c r="AA96" i="324"/>
  <c r="AA97" i="324"/>
  <c r="AA98" i="324"/>
  <c r="AA99" i="324"/>
  <c r="AA100" i="324"/>
  <c r="AA101" i="324"/>
  <c r="AA102" i="324"/>
  <c r="AA103" i="324"/>
  <c r="AA104" i="324"/>
  <c r="Z103" i="324"/>
  <c r="Z102" i="324"/>
  <c r="AB101" i="324"/>
  <c r="Z101" i="324"/>
  <c r="C101" i="324"/>
  <c r="AB100" i="324"/>
  <c r="Z100" i="324"/>
  <c r="C100" i="324"/>
  <c r="AB99" i="324"/>
  <c r="Z99" i="324"/>
  <c r="C99" i="324"/>
  <c r="AB98" i="324"/>
  <c r="Z98" i="324"/>
  <c r="C98" i="324"/>
  <c r="AB97" i="324"/>
  <c r="Z97" i="324"/>
  <c r="C97" i="324"/>
  <c r="AB96" i="324"/>
  <c r="Z96" i="324"/>
  <c r="C96" i="324"/>
  <c r="AB95" i="324"/>
  <c r="Z95" i="324"/>
  <c r="C95" i="324"/>
  <c r="AB94" i="324"/>
  <c r="Z94" i="324"/>
  <c r="C94" i="324"/>
  <c r="Y91" i="324"/>
  <c r="AA91" i="324"/>
  <c r="F89" i="324"/>
  <c r="AA75" i="324"/>
  <c r="AA77" i="324"/>
  <c r="AA78" i="324"/>
  <c r="AA79" i="324"/>
  <c r="AA80" i="324"/>
  <c r="AA81" i="324"/>
  <c r="AA82" i="324"/>
  <c r="AA83" i="324"/>
  <c r="AA84" i="324"/>
  <c r="AA85" i="324"/>
  <c r="AA86" i="324"/>
  <c r="AA87" i="324"/>
  <c r="Z86" i="324"/>
  <c r="Z85" i="324"/>
  <c r="AB84" i="324"/>
  <c r="Z84" i="324"/>
  <c r="C84" i="324"/>
  <c r="AB83" i="324"/>
  <c r="Z83" i="324"/>
  <c r="C83" i="324"/>
  <c r="AB82" i="324"/>
  <c r="Z82" i="324"/>
  <c r="C82" i="324"/>
  <c r="AB81" i="324"/>
  <c r="Z81" i="324"/>
  <c r="C81" i="324"/>
  <c r="AB80" i="324"/>
  <c r="Z80" i="324"/>
  <c r="C80" i="324"/>
  <c r="AB79" i="324"/>
  <c r="Z79" i="324"/>
  <c r="C79" i="324"/>
  <c r="AB78" i="324"/>
  <c r="Z78" i="324"/>
  <c r="C78" i="324"/>
  <c r="AB77" i="324"/>
  <c r="Z77" i="324"/>
  <c r="C77" i="324"/>
  <c r="Y74" i="324"/>
  <c r="AA74" i="324"/>
  <c r="F72" i="324"/>
  <c r="E72" i="324"/>
  <c r="AA58" i="324"/>
  <c r="AA60" i="324"/>
  <c r="AA61" i="324"/>
  <c r="AA62" i="324"/>
  <c r="AA63" i="324"/>
  <c r="AA64" i="324"/>
  <c r="AA65" i="324"/>
  <c r="AA66" i="324"/>
  <c r="AA67" i="324"/>
  <c r="AA68" i="324"/>
  <c r="AA69" i="324"/>
  <c r="AA70" i="324"/>
  <c r="Z69" i="324"/>
  <c r="Z68" i="324"/>
  <c r="AB67" i="324"/>
  <c r="Z67" i="324"/>
  <c r="C67" i="324"/>
  <c r="AB66" i="324"/>
  <c r="Z66" i="324"/>
  <c r="C66" i="324"/>
  <c r="AB65" i="324"/>
  <c r="Z65" i="324"/>
  <c r="C65" i="324"/>
  <c r="AB64" i="324"/>
  <c r="Z64" i="324"/>
  <c r="C64" i="324"/>
  <c r="AB63" i="324"/>
  <c r="Z63" i="324"/>
  <c r="C63" i="324"/>
  <c r="AB62" i="324"/>
  <c r="Z62" i="324"/>
  <c r="C62" i="324"/>
  <c r="AB61" i="324"/>
  <c r="Z61" i="324"/>
  <c r="C61" i="324"/>
  <c r="AB60" i="324"/>
  <c r="Z60" i="324"/>
  <c r="C60" i="324"/>
  <c r="Y57" i="324"/>
  <c r="AA57" i="324"/>
  <c r="F55" i="324"/>
  <c r="AA41" i="324"/>
  <c r="AA43" i="324"/>
  <c r="AA44" i="324"/>
  <c r="AA45" i="324"/>
  <c r="AA46" i="324"/>
  <c r="AA47" i="324"/>
  <c r="AA48" i="324"/>
  <c r="AA49" i="324"/>
  <c r="AA50" i="324"/>
  <c r="AA51" i="324"/>
  <c r="AA52" i="324"/>
  <c r="AA53" i="324"/>
  <c r="Z52" i="324"/>
  <c r="Z51" i="324"/>
  <c r="AB50" i="324"/>
  <c r="Z50" i="324"/>
  <c r="C50" i="324"/>
  <c r="AB49" i="324"/>
  <c r="Z49" i="324"/>
  <c r="C49" i="324"/>
  <c r="AB48" i="324"/>
  <c r="Z48" i="324"/>
  <c r="C48" i="324"/>
  <c r="AB47" i="324"/>
  <c r="Z47" i="324"/>
  <c r="C47" i="324"/>
  <c r="AB46" i="324"/>
  <c r="Z46" i="324"/>
  <c r="C46" i="324"/>
  <c r="AB45" i="324"/>
  <c r="Z45" i="324"/>
  <c r="C45" i="324"/>
  <c r="AB44" i="324"/>
  <c r="Z44" i="324"/>
  <c r="C44" i="324"/>
  <c r="AB43" i="324"/>
  <c r="Z43" i="324"/>
  <c r="C43" i="324"/>
  <c r="Y40" i="324"/>
  <c r="AA40" i="324"/>
  <c r="F38" i="324"/>
  <c r="E38" i="324"/>
  <c r="AA24" i="324"/>
  <c r="AA26" i="324"/>
  <c r="AA27" i="324"/>
  <c r="AA28" i="324"/>
  <c r="AA29" i="324"/>
  <c r="AA30" i="324"/>
  <c r="AA31" i="324"/>
  <c r="AA32" i="324"/>
  <c r="AA33" i="324"/>
  <c r="AA34" i="324"/>
  <c r="AA35" i="324"/>
  <c r="AA36" i="324"/>
  <c r="Z35" i="324"/>
  <c r="Z34" i="324"/>
  <c r="AB33" i="324"/>
  <c r="Z33" i="324"/>
  <c r="C33" i="324"/>
  <c r="AB32" i="324"/>
  <c r="Z32" i="324"/>
  <c r="C32" i="324"/>
  <c r="AB31" i="324"/>
  <c r="Z31" i="324"/>
  <c r="C31" i="324"/>
  <c r="AB30" i="324"/>
  <c r="Z30" i="324"/>
  <c r="C30" i="324"/>
  <c r="AB29" i="324"/>
  <c r="Z29" i="324"/>
  <c r="C29" i="324"/>
  <c r="AB28" i="324"/>
  <c r="Z28" i="324"/>
  <c r="C28" i="324"/>
  <c r="AB27" i="324"/>
  <c r="Z27" i="324"/>
  <c r="C27" i="324"/>
  <c r="AB26" i="324"/>
  <c r="Z26" i="324"/>
  <c r="C26" i="324"/>
  <c r="Y23" i="324"/>
  <c r="AA23" i="324"/>
  <c r="F21" i="324"/>
  <c r="AA7" i="324"/>
  <c r="AA9" i="324"/>
  <c r="AA10" i="324"/>
  <c r="AA11" i="324"/>
  <c r="AA12" i="324"/>
  <c r="AA13" i="324"/>
  <c r="AA14" i="324"/>
  <c r="AA15" i="324"/>
  <c r="AA16" i="324"/>
  <c r="AA17" i="324"/>
  <c r="AA18" i="324"/>
  <c r="AA19" i="324"/>
  <c r="Z18" i="324"/>
  <c r="Z17" i="324"/>
  <c r="AB16" i="324"/>
  <c r="Z16" i="324"/>
  <c r="C16" i="324"/>
  <c r="AB15" i="324"/>
  <c r="Z15" i="324"/>
  <c r="C15" i="324"/>
  <c r="AB14" i="324"/>
  <c r="Z14" i="324"/>
  <c r="C14" i="324"/>
  <c r="AB13" i="324"/>
  <c r="Z13" i="324"/>
  <c r="C13" i="324"/>
  <c r="AB12" i="324"/>
  <c r="Z12" i="324"/>
  <c r="C12" i="324"/>
  <c r="AB11" i="324"/>
  <c r="Z11" i="324"/>
  <c r="C11" i="324"/>
  <c r="AB10" i="324"/>
  <c r="Z10" i="324"/>
  <c r="C10" i="324"/>
  <c r="AB9" i="324"/>
  <c r="Z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AA162" i="323"/>
  <c r="AA163" i="323"/>
  <c r="AA164" i="323"/>
  <c r="AA165" i="323"/>
  <c r="AA166" i="323"/>
  <c r="AA167" i="323"/>
  <c r="AA168" i="323"/>
  <c r="AA169" i="323"/>
  <c r="AA170" i="323"/>
  <c r="AA171" i="323"/>
  <c r="AA172" i="323"/>
  <c r="Z171" i="323"/>
  <c r="Z170" i="323"/>
  <c r="AB169" i="323"/>
  <c r="Z169" i="323"/>
  <c r="C169" i="323"/>
  <c r="AB168" i="323"/>
  <c r="Z168" i="323"/>
  <c r="C168" i="323"/>
  <c r="AB167" i="323"/>
  <c r="Z167" i="323"/>
  <c r="C167" i="323"/>
  <c r="AB166" i="323"/>
  <c r="Z166" i="323"/>
  <c r="C166" i="323"/>
  <c r="AB165" i="323"/>
  <c r="Z165" i="323"/>
  <c r="C165" i="323"/>
  <c r="AB164" i="323"/>
  <c r="Z164" i="323"/>
  <c r="C164" i="323"/>
  <c r="AB163" i="323"/>
  <c r="Z163" i="323"/>
  <c r="C163" i="323"/>
  <c r="AB162" i="323"/>
  <c r="Z162" i="323"/>
  <c r="C162" i="323"/>
  <c r="Y159" i="323"/>
  <c r="AA159" i="323"/>
  <c r="F157" i="323"/>
  <c r="AA143" i="323"/>
  <c r="AA145" i="323"/>
  <c r="AA146" i="323"/>
  <c r="AA147" i="323"/>
  <c r="AA148" i="323"/>
  <c r="AA149" i="323"/>
  <c r="AA150" i="323"/>
  <c r="AA151" i="323"/>
  <c r="AA152" i="323"/>
  <c r="AA153" i="323"/>
  <c r="AA154" i="323"/>
  <c r="AA155" i="323"/>
  <c r="Z154" i="323"/>
  <c r="Z153" i="323"/>
  <c r="AB152" i="323"/>
  <c r="Z152" i="323"/>
  <c r="C152" i="323"/>
  <c r="AB151" i="323"/>
  <c r="Z151" i="323"/>
  <c r="C151" i="323"/>
  <c r="AB150" i="323"/>
  <c r="Z150" i="323"/>
  <c r="C150" i="323"/>
  <c r="AB149" i="323"/>
  <c r="Z149" i="323"/>
  <c r="C149" i="323"/>
  <c r="AB148" i="323"/>
  <c r="Z148" i="323"/>
  <c r="C148" i="323"/>
  <c r="AB147" i="323"/>
  <c r="Z147" i="323"/>
  <c r="C147" i="323"/>
  <c r="AB146" i="323"/>
  <c r="Z146" i="323"/>
  <c r="C146" i="323"/>
  <c r="AB145" i="323"/>
  <c r="Z145" i="323"/>
  <c r="C145" i="323"/>
  <c r="Y142" i="323"/>
  <c r="AA142" i="323"/>
  <c r="F140" i="323"/>
  <c r="AA126" i="323"/>
  <c r="AA128" i="323"/>
  <c r="AA129" i="323"/>
  <c r="AA130" i="323"/>
  <c r="AA131" i="323"/>
  <c r="AA132" i="323"/>
  <c r="AA133" i="323"/>
  <c r="AA134" i="323"/>
  <c r="AA135" i="323"/>
  <c r="AA136" i="323"/>
  <c r="AA137" i="323"/>
  <c r="AA138" i="323"/>
  <c r="Z137" i="323"/>
  <c r="Z136" i="323"/>
  <c r="AB135" i="323"/>
  <c r="Z135" i="323"/>
  <c r="C135" i="323"/>
  <c r="AB134" i="323"/>
  <c r="Z134" i="323"/>
  <c r="C134" i="323"/>
  <c r="AB133" i="323"/>
  <c r="Z133" i="323"/>
  <c r="C133" i="323"/>
  <c r="AB132" i="323"/>
  <c r="Z132" i="323"/>
  <c r="C132" i="323"/>
  <c r="AB131" i="323"/>
  <c r="Z131" i="323"/>
  <c r="C131" i="323"/>
  <c r="AB130" i="323"/>
  <c r="Z130" i="323"/>
  <c r="C130" i="323"/>
  <c r="AB129" i="323"/>
  <c r="Z129" i="323"/>
  <c r="C129" i="323"/>
  <c r="AB128" i="323"/>
  <c r="Z128" i="323"/>
  <c r="C128" i="323"/>
  <c r="Y125" i="323"/>
  <c r="AA125" i="323"/>
  <c r="F123" i="323"/>
  <c r="AA109" i="323"/>
  <c r="AA111" i="323"/>
  <c r="AA112" i="323"/>
  <c r="AA113" i="323"/>
  <c r="AA114" i="323"/>
  <c r="AA115" i="323"/>
  <c r="AA116" i="323"/>
  <c r="AA117" i="323"/>
  <c r="AA118" i="323"/>
  <c r="AA119" i="323"/>
  <c r="AA120" i="323"/>
  <c r="AA121" i="323"/>
  <c r="Z120" i="323"/>
  <c r="Z119" i="323"/>
  <c r="AB118" i="323"/>
  <c r="Z118" i="323"/>
  <c r="C118" i="323"/>
  <c r="AB117" i="323"/>
  <c r="Z117" i="323"/>
  <c r="C117" i="323"/>
  <c r="AB116" i="323"/>
  <c r="Z116" i="323"/>
  <c r="C116" i="323"/>
  <c r="AB115" i="323"/>
  <c r="Z115" i="323"/>
  <c r="C115" i="323"/>
  <c r="AB114" i="323"/>
  <c r="Z114" i="323"/>
  <c r="C114" i="323"/>
  <c r="AB113" i="323"/>
  <c r="Z113" i="323"/>
  <c r="C113" i="323"/>
  <c r="AB112" i="323"/>
  <c r="Z112" i="323"/>
  <c r="C112" i="323"/>
  <c r="AB111" i="323"/>
  <c r="Z111" i="323"/>
  <c r="C111" i="323"/>
  <c r="Y108" i="323"/>
  <c r="AA108" i="323"/>
  <c r="F106" i="323"/>
  <c r="AA92" i="323"/>
  <c r="AA94" i="323"/>
  <c r="AA95" i="323"/>
  <c r="AA96" i="323"/>
  <c r="AA97" i="323"/>
  <c r="AA98" i="323"/>
  <c r="AA99" i="323"/>
  <c r="AA100" i="323"/>
  <c r="AA101" i="323"/>
  <c r="AA102" i="323"/>
  <c r="AA103" i="323"/>
  <c r="AA104" i="323"/>
  <c r="Z103" i="323"/>
  <c r="Z102" i="323"/>
  <c r="AB101" i="323"/>
  <c r="Z101" i="323"/>
  <c r="C101" i="323"/>
  <c r="AB100" i="323"/>
  <c r="Z100" i="323"/>
  <c r="C100" i="323"/>
  <c r="AB99" i="323"/>
  <c r="Z99" i="323"/>
  <c r="C99" i="323"/>
  <c r="AB98" i="323"/>
  <c r="Z98" i="323"/>
  <c r="C98" i="323"/>
  <c r="AB97" i="323"/>
  <c r="Z97" i="323"/>
  <c r="C97" i="323"/>
  <c r="AB96" i="323"/>
  <c r="Z96" i="323"/>
  <c r="C96" i="323"/>
  <c r="AB95" i="323"/>
  <c r="Z95" i="323"/>
  <c r="C95" i="323"/>
  <c r="AB94" i="323"/>
  <c r="Z94" i="323"/>
  <c r="C94" i="323"/>
  <c r="Y91" i="323"/>
  <c r="AA91" i="323"/>
  <c r="F89" i="323"/>
  <c r="AA75" i="323"/>
  <c r="AA77" i="323"/>
  <c r="AA78" i="323"/>
  <c r="AA79" i="323"/>
  <c r="AA80" i="323"/>
  <c r="AA81" i="323"/>
  <c r="AA82" i="323"/>
  <c r="AA83" i="323"/>
  <c r="AA84" i="323"/>
  <c r="AA85" i="323"/>
  <c r="AA86" i="323"/>
  <c r="AA87" i="323"/>
  <c r="Z86" i="323"/>
  <c r="Z85" i="323"/>
  <c r="AB84" i="323"/>
  <c r="Z84" i="323"/>
  <c r="C84" i="323"/>
  <c r="AB83" i="323"/>
  <c r="Z83" i="323"/>
  <c r="C83" i="323"/>
  <c r="AB82" i="323"/>
  <c r="Z82" i="323"/>
  <c r="C82" i="323"/>
  <c r="AB81" i="323"/>
  <c r="Z81" i="323"/>
  <c r="C81" i="323"/>
  <c r="AB80" i="323"/>
  <c r="Z80" i="323"/>
  <c r="C80" i="323"/>
  <c r="AB79" i="323"/>
  <c r="Z79" i="323"/>
  <c r="C79" i="323"/>
  <c r="AB78" i="323"/>
  <c r="Z78" i="323"/>
  <c r="C78" i="323"/>
  <c r="AB77" i="323"/>
  <c r="Z77" i="323"/>
  <c r="C77" i="323"/>
  <c r="Y74" i="323"/>
  <c r="AA74" i="323"/>
  <c r="F72" i="323"/>
  <c r="E72" i="323"/>
  <c r="AA58" i="323"/>
  <c r="AA60" i="323"/>
  <c r="AA61" i="323"/>
  <c r="AA62" i="323"/>
  <c r="AA63" i="323"/>
  <c r="AA64" i="323"/>
  <c r="AA65" i="323"/>
  <c r="AA66" i="323"/>
  <c r="AA67" i="323"/>
  <c r="AA68" i="323"/>
  <c r="AA69" i="323"/>
  <c r="AA70" i="323"/>
  <c r="Z69" i="323"/>
  <c r="Z68" i="323"/>
  <c r="AB67" i="323"/>
  <c r="Z67" i="323"/>
  <c r="C67" i="323"/>
  <c r="AB66" i="323"/>
  <c r="Z66" i="323"/>
  <c r="C66" i="323"/>
  <c r="AB65" i="323"/>
  <c r="Z65" i="323"/>
  <c r="C65" i="323"/>
  <c r="AB64" i="323"/>
  <c r="Z64" i="323"/>
  <c r="C64" i="323"/>
  <c r="AB63" i="323"/>
  <c r="Z63" i="323"/>
  <c r="C63" i="323"/>
  <c r="AB62" i="323"/>
  <c r="Z62" i="323"/>
  <c r="C62" i="323"/>
  <c r="AB61" i="323"/>
  <c r="Z61" i="323"/>
  <c r="C61" i="323"/>
  <c r="AB60" i="323"/>
  <c r="Z60" i="323"/>
  <c r="C60" i="323"/>
  <c r="Y57" i="323"/>
  <c r="AA57" i="323"/>
  <c r="F55" i="323"/>
  <c r="AA41" i="323"/>
  <c r="AA43" i="323"/>
  <c r="AA44" i="323"/>
  <c r="AA45" i="323"/>
  <c r="AA46" i="323"/>
  <c r="AA47" i="323"/>
  <c r="AA48" i="323"/>
  <c r="AA49" i="323"/>
  <c r="AA50" i="323"/>
  <c r="AA51" i="323"/>
  <c r="AA52" i="323"/>
  <c r="AA53" i="323"/>
  <c r="Z52" i="323"/>
  <c r="Z51" i="323"/>
  <c r="AB50" i="323"/>
  <c r="Z50" i="323"/>
  <c r="C50" i="323"/>
  <c r="AB49" i="323"/>
  <c r="Z49" i="323"/>
  <c r="C49" i="323"/>
  <c r="AB48" i="323"/>
  <c r="Z48" i="323"/>
  <c r="C48" i="323"/>
  <c r="AB47" i="323"/>
  <c r="Z47" i="323"/>
  <c r="C47" i="323"/>
  <c r="AB46" i="323"/>
  <c r="Z46" i="323"/>
  <c r="C46" i="323"/>
  <c r="AB45" i="323"/>
  <c r="Z45" i="323"/>
  <c r="C45" i="323"/>
  <c r="AB44" i="323"/>
  <c r="Z44" i="323"/>
  <c r="C44" i="323"/>
  <c r="AB43" i="323"/>
  <c r="Z43" i="323"/>
  <c r="C43" i="323"/>
  <c r="Y40" i="323"/>
  <c r="AA40" i="323"/>
  <c r="F38" i="323"/>
  <c r="E38" i="323"/>
  <c r="AA24" i="323"/>
  <c r="AA26" i="323"/>
  <c r="AA27" i="323"/>
  <c r="AA28" i="323"/>
  <c r="AA29" i="323"/>
  <c r="AA30" i="323"/>
  <c r="AA31" i="323"/>
  <c r="AA32" i="323"/>
  <c r="AA33" i="323"/>
  <c r="AA34" i="323"/>
  <c r="AA35" i="323"/>
  <c r="AA36" i="323"/>
  <c r="Z35" i="323"/>
  <c r="Z34" i="323"/>
  <c r="AB33" i="323"/>
  <c r="Z33" i="323"/>
  <c r="C33" i="323"/>
  <c r="AB32" i="323"/>
  <c r="Z32" i="323"/>
  <c r="C32" i="323"/>
  <c r="AB31" i="323"/>
  <c r="Z31" i="323"/>
  <c r="C31" i="323"/>
  <c r="AB30" i="323"/>
  <c r="Z30" i="323"/>
  <c r="C30" i="323"/>
  <c r="AB29" i="323"/>
  <c r="Z29" i="323"/>
  <c r="C29" i="323"/>
  <c r="AB28" i="323"/>
  <c r="Z28" i="323"/>
  <c r="C28" i="323"/>
  <c r="AB27" i="323"/>
  <c r="Z27" i="323"/>
  <c r="C27" i="323"/>
  <c r="AB26" i="323"/>
  <c r="Z26" i="323"/>
  <c r="C26" i="323"/>
  <c r="Y23" i="323"/>
  <c r="AA23" i="323"/>
  <c r="F21" i="323"/>
  <c r="AA7" i="323"/>
  <c r="AA9" i="323"/>
  <c r="AA10" i="323"/>
  <c r="AA11" i="323"/>
  <c r="AA12" i="323"/>
  <c r="AA13" i="323"/>
  <c r="AA14" i="323"/>
  <c r="AA15" i="323"/>
  <c r="AA16" i="323"/>
  <c r="AA17" i="323"/>
  <c r="AA18" i="323"/>
  <c r="AA19" i="323"/>
  <c r="Z18" i="323"/>
  <c r="Z17" i="323"/>
  <c r="AB16" i="323"/>
  <c r="Z16" i="323"/>
  <c r="C16" i="323"/>
  <c r="AB15" i="323"/>
  <c r="Z15" i="323"/>
  <c r="C15" i="323"/>
  <c r="AB14" i="323"/>
  <c r="Z14" i="323"/>
  <c r="C14" i="323"/>
  <c r="AB13" i="323"/>
  <c r="Z13" i="323"/>
  <c r="C13" i="323"/>
  <c r="AB12" i="323"/>
  <c r="Z12" i="323"/>
  <c r="C12" i="323"/>
  <c r="AB11" i="323"/>
  <c r="Z11" i="323"/>
  <c r="C11" i="323"/>
  <c r="AB10" i="323"/>
  <c r="Z10" i="323"/>
  <c r="C10" i="323"/>
  <c r="AB9" i="323"/>
  <c r="Z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J5" i="148" a="1"/>
  <c r="J5" i="148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K5" i="148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G4" i="5"/>
  <c r="CL52" i="11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DV27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EH309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E15" i="148"/>
  <c r="B25" i="148"/>
  <c r="P25" i="148"/>
  <c r="C6" i="148"/>
  <c r="N26" i="148"/>
  <c r="B15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17" i="148"/>
  <c r="J21" i="148"/>
  <c r="J22" i="148"/>
  <c r="J19" i="148"/>
  <c r="J23" i="148"/>
  <c r="J18" i="148"/>
  <c r="J24" i="148"/>
  <c r="J20" i="148"/>
  <c r="S31" i="148"/>
  <c r="S34" i="148"/>
  <c r="S28" i="148"/>
  <c r="S27" i="148"/>
  <c r="S29" i="148"/>
  <c r="S32" i="148"/>
  <c r="S33" i="148"/>
  <c r="S30" i="148"/>
  <c r="J30" i="148"/>
  <c r="J34" i="148"/>
  <c r="J32" i="148"/>
  <c r="J28" i="148"/>
  <c r="J27" i="148"/>
  <c r="J29" i="148"/>
  <c r="J31" i="148"/>
  <c r="J33" i="148"/>
  <c r="K21" i="148"/>
  <c r="K20" i="148"/>
  <c r="K18" i="148"/>
  <c r="K23" i="148"/>
  <c r="K19" i="148"/>
  <c r="K17" i="148"/>
  <c r="K24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J26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J16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K1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E16" i="148"/>
  <c r="P6" i="148"/>
  <c r="P16" i="148"/>
  <c r="B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<sst xmlns="http://schemas.openxmlformats.org/spreadsheetml/2006/main" count="3342" uniqueCount="811">
  <si>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</si>
  <si>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</si>
  <si>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</si>
  <si>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</si>
  <si>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</si>
  <si>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</si>
  <si>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</si>
  <si>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</si>
  <si>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</si>
  <si>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</si>
  <si>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</si>
  <si>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</si>
  <si>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</si>
  <si>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</si>
  <si>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</si>
  <si>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</si>
  <si>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</si>
  <si>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</si>
  <si>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</si>
  <si>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</si>
  <si>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</si>
  <si>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</si>
  <si>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</si>
  <si>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</si>
  <si>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</si>
  <si>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</si>
  <si>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</si>
  <si>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</si>
  <si>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</si>
  <si>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</si>
  <si>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</si>
  <si>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</si>
  <si>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</si>
  <si>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</si>
  <si>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</si>
  <si>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</si>
  <si>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</si>
  <si>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</si>
  <si>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</si>
  <si>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</si>
  <si>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</si>
  <si>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</si>
  <si>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</si>
  <si>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</si>
  <si>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</si>
  <si>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</si>
  <si>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</si>
  <si>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</si>
  <si>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</si>
  <si>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</si>
  <si>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</si>
  <si>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</si>
  <si>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</si>
  <si>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</si>
  <si>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</si>
  <si>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</si>
  <si>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</si>
  <si>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</si>
  <si>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</si>
  <si>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</si>
  <si>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</si>
  <si>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</si>
  <si>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</si>
  <si>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</si>
  <si>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</si>
  <si>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</si>
  <si>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</si>
  <si>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</si>
  <si>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</si>
  <si>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</si>
  <si>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</si>
  <si>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</si>
  <si>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</si>
  <si>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</si>
  <si>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</si>
  <si>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</si>
  <si>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</si>
  <si>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</si>
  <si>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</si>
  <si>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</si>
  <si>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</si>
  <si>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</si>
  <si>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</si>
  <si>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</si>
  <si>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</si>
  <si>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</si>
  <si>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</si>
  <si>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</si>
  <si>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</si>
  <si>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</si>
  <si>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</si>
  <si>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</si>
  <si>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</si>
  <si>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</si>
  <si>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</si>
  <si>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</si>
  <si>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</si>
  <si>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</si>
  <si>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</si>
  <si>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</si>
  <si>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</si>
  <si>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</si>
  <si>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</si>
  <si>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</si>
  <si>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</si>
  <si>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</si>
  <si>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</si>
  <si>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</si>
  <si>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</si>
  <si>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</si>
  <si>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</si>
  <si>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</si>
  <si>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</si>
  <si>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</si>
  <si>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</si>
  <si>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</si>
  <si>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</si>
  <si>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</si>
  <si>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</si>
  <si>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</si>
  <si>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</si>
  <si>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</si>
  <si>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</si>
  <si>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</si>
  <si>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</si>
  <si>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</si>
  <si>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</si>
  <si>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</si>
  <si>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</si>
  <si>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</si>
  <si>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</si>
  <si>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</si>
  <si>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</si>
  <si>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</si>
  <si>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</si>
  <si>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</si>
  <si>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</si>
  <si>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</si>
  <si>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</si>
  <si>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</si>
  <si>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</si>
  <si>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</si>
  <si>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</si>
  <si>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</si>
  <si>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</si>
  <si>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</si>
  <si>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</si>
  <si>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</si>
  <si>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</si>
  <si>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</si>
  <si>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</si>
  <si>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</si>
  <si>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</si>
  <si>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</si>
  <si>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</si>
  <si>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</si>
  <si>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</si>
  <si>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</si>
  <si>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</si>
  <si>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</si>
  <si>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</si>
  <si>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</si>
  <si>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</si>
  <si>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</si>
  <si>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</si>
  <si>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</si>
  <si>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</si>
  <si>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</si>
  <si>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</si>
  <si>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</si>
  <si>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</si>
  <si>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</si>
  <si>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</si>
  <si>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</si>
  <si>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</si>
  <si>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</si>
  <si>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</si>
  <si>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</si>
  <si>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</si>
  <si>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</si>
  <si>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</si>
  <si>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</si>
  <si>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</si>
  <si>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</si>
  <si>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</si>
  <si>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</si>
  <si>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</si>
  <si>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</si>
  <si>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</si>
  <si>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</si>
  <si>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</si>
  <si>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</si>
  <si>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</si>
  <si>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</si>
  <si>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</si>
  <si>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</si>
  <si>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</si>
  <si>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</si>
  <si>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</si>
  <si>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</si>
  <si>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</si>
  <si>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</si>
  <si>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</si>
  <si>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</si>
  <si>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</si>
  <si>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</si>
  <si>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</si>
  <si>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</si>
  <si>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</si>
  <si>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</si>
  <si>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</si>
  <si>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</si>
  <si>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</si>
  <si>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</si>
  <si>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</si>
  <si>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</si>
  <si>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</si>
  <si>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</si>
  <si>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</si>
  <si>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</si>
  <si>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</si>
  <si>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</si>
  <si>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</si>
  <si>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</si>
  <si>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</si>
  <si>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</si>
  <si>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</si>
  <si>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</si>
  <si>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</si>
  <si>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</si>
  <si>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</si>
  <si>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</si>
  <si>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</si>
  <si>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</si>
  <si>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</si>
  <si>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</si>
  <si>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</si>
  <si>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</si>
  <si>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</si>
  <si>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</si>
  <si>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</si>
  <si>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</si>
  <si>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</si>
  <si>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</si>
  <si>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</si>
  <si>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</si>
  <si>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</si>
  <si>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</si>
  <si>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</si>
  <si>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</si>
  <si>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</si>
  <si>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</si>
  <si>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</si>
  <si>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</si>
  <si>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</si>
  <si>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</si>
  <si>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</si>
  <si>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</si>
  <si>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</si>
  <si>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</si>
  <si>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</si>
  <si>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</si>
  <si>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</si>
  <si>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</si>
  <si>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</si>
  <si>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</si>
  <si>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</si>
  <si>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</si>
  <si>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</si>
  <si>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</si>
  <si>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</si>
  <si>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</si>
  <si>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</si>
  <si>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</si>
  <si>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</si>
  <si>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</si>
  <si>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</si>
  <si>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</si>
  <si>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</si>
  <si>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</si>
  <si>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</si>
  <si>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</si>
  <si>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</si>
  <si>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</si>
  <si>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</si>
  <si>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</si>
  <si>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</si>
  <si>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</si>
  <si>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</si>
  <si>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</si>
  <si>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</si>
  <si>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</si>
  <si>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</si>
  <si>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</si>
  <si>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</si>
  <si>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</si>
  <si>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</si>
  <si>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</si>
  <si>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</si>
  <si>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</si>
  <si>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</si>
  <si>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</si>
  <si>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</si>
  <si>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</si>
  <si>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</si>
  <si>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</si>
  <si>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</si>
  <si>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</si>
  <si>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</si>
  <si>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</si>
  <si>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</si>
  <si>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</si>
  <si>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</si>
  <si>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</si>
  <si>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</si>
  <si>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</si>
  <si>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</si>
  <si>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</si>
  <si>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</si>
  <si>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</si>
  <si>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</si>
  <si>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</si>
  <si>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</si>
  <si>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</si>
  <si>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</si>
  <si>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</si>
  <si>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</si>
  <si>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</si>
  <si>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</si>
  <si>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</si>
  <si>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</si>
  <si>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</si>
  <si>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</si>
  <si>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</si>
  <si>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</si>
  <si>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</si>
  <si>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</si>
  <si>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</si>
  <si>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</si>
  <si>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</si>
  <si>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</si>
  <si>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</si>
  <si>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</si>
  <si>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</si>
  <si>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</si>
  <si>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</si>
  <si>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</si>
  <si>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</si>
  <si>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</si>
  <si>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</si>
  <si>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</si>
  <si>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</si>
  <si>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</si>
  <si>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</si>
  <si>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</si>
  <si>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</si>
  <si>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</si>
  <si>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</si>
  <si>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</si>
  <si>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</si>
  <si>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</si>
  <si>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</si>
  <si>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</si>
  <si>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</si>
  <si>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</si>
  <si>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</si>
  <si>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</si>
  <si>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</si>
  <si>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</si>
  <si>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</si>
  <si>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</si>
  <si>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</si>
  <si>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</si>
  <si>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</si>
  <si>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</si>
  <si>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</si>
  <si>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</si>
  <si>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</si>
  <si>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</si>
  <si>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</si>
  <si>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</si>
  <si>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</si>
  <si>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</si>
  <si>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</si>
  <si>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</si>
  <si>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</si>
  <si>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</si>
  <si>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</si>
  <si>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</si>
  <si>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</si>
  <si>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</si>
  <si>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</si>
  <si>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</si>
  <si>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</si>
  <si>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</si>
  <si>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</si>
  <si>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</si>
  <si>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</si>
  <si>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</si>
  <si>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</si>
  <si>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</si>
  <si>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</si>
  <si>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</si>
  <si>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</si>
  <si>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</si>
  <si>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</si>
  <si>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</si>
  <si>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</si>
  <si>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</si>
  <si>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</si>
  <si>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</si>
  <si>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</si>
  <si>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</si>
  <si>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</si>
  <si>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</si>
  <si>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</si>
  <si>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</si>
  <si>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</si>
  <si>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</si>
  <si>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</si>
  <si>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</si>
  <si>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</si>
  <si>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</si>
  <si>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</si>
  <si>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</si>
  <si>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</si>
  <si>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</si>
  <si>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</si>
  <si>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</si>
  <si>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</si>
  <si>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</si>
  <si>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</si>
  <si>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</si>
  <si>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</si>
  <si>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</si>
  <si>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</si>
  <si>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</si>
  <si>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</si>
  <si>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</si>
  <si>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</si>
  <si>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</si>
  <si>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</si>
  <si>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</si>
  <si>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</si>
  <si>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</si>
  <si>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</si>
  <si>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</si>
  <si>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</si>
  <si>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</si>
  <si>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</si>
  <si>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</si>
  <si>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</si>
  <si>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</si>
  <si>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</si>
  <si>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</si>
  <si>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</si>
  <si>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</si>
  <si>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</si>
  <si>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</si>
  <si>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</si>
  <si>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</si>
  <si>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</si>
  <si>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</si>
  <si>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</si>
  <si>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</si>
  <si>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</si>
  <si>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</si>
  <si>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</si>
  <si>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</si>
  <si>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</si>
  <si>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</si>
  <si>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</si>
  <si>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</si>
  <si>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</si>
  <si>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</si>
  <si>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</si>
  <si>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</si>
  <si>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</si>
  <si>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</si>
  <si>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</si>
  <si>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</si>
  <si>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</si>
  <si>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</si>
  <si>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</si>
  <si>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</si>
  <si>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</si>
  <si>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</si>
  <si>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</si>
  <si>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</si>
  <si>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</si>
  <si>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</si>
  <si>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</si>
  <si>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</si>
  <si>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</si>
  <si>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</si>
  <si>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</si>
  <si>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</si>
  <si>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</si>
  <si>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</si>
  <si>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</si>
  <si>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</si>
  <si>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</si>
  <si>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</si>
  <si>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</si>
  <si>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</si>
  <si>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</si>
  <si>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</si>
  <si>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</si>
  <si>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</si>
  <si>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</si>
  <si>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</si>
  <si>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</si>
  <si>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</si>
  <si>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</si>
  <si>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</si>
  <si>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</si>
  <si>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</si>
  <si>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</si>
  <si>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</si>
  <si>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</si>
  <si>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</si>
  <si>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</si>
  <si>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</si>
  <si>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</si>
  <si>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</si>
  <si>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</si>
  <si>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</si>
  <si>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</si>
  <si>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</si>
  <si>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</si>
  <si>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</si>
  <si>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</si>
  <si>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</si>
  <si>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</si>
  <si>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</si>
  <si>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</si>
  <si>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</si>
  <si>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</si>
  <si>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</si>
  <si>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</si>
  <si>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</si>
  <si>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</si>
  <si>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</si>
  <si>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</si>
  <si>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</si>
  <si>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</si>
  <si>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</si>
  <si>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</si>
  <si>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</si>
  <si>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</si>
  <si>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</si>
  <si>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</si>
  <si>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</si>
  <si>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</si>
  <si>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</si>
  <si>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</si>
  <si>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</si>
  <si>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</si>
  <si>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</si>
  <si>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</si>
  <si>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</si>
  <si>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</si>
  <si>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</si>
  <si>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</si>
  <si>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</si>
  <si>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</si>
  <si>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</si>
  <si>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</si>
  <si>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</si>
  <si>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</si>
  <si>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</si>
  <si>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</si>
  <si>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</si>
  <si>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</si>
  <si>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</si>
  <si>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</si>
  <si>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</si>
  <si>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</si>
  <si>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</si>
  <si>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</si>
  <si>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</si>
  <si>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</si>
  <si>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</si>
  <si>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</si>
  <si>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</si>
  <si>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</si>
  <si>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</si>
  <si>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</si>
  <si>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</si>
  <si>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</si>
  <si>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</si>
  <si>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</si>
  <si>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</si>
  <si>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</si>
  <si>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</si>
  <si>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</si>
  <si>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</si>
  <si>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</si>
  <si>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</si>
  <si>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</si>
  <si>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</si>
  <si>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</si>
  <si>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</si>
  <si>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</si>
  <si>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</si>
  <si>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</si>
  <si>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</si>
  <si>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</si>
  <si>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</si>
  <si>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</si>
  <si>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</si>
  <si>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</si>
  <si>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</si>
  <si>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</si>
  <si>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</si>
  <si>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</si>
  <si>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</si>
  <si>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</si>
  <si>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</si>
  <si>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</si>
  <si>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</si>
  <si>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</si>
  <si>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</si>
  <si>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</si>
  <si>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</si>
  <si>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</si>
  <si>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</si>
  <si>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</si>
  <si>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</si>
  <si>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</si>
  <si>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</si>
  <si>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</si>
  <si>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</si>
  <si>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</si>
  <si>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</si>
  <si>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</si>
  <si>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</si>
  <si>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</si>
  <si>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</si>
  <si>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</si>
  <si>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</si>
  <si>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</si>
  <si>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</si>
  <si>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</si>
  <si>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</si>
  <si>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</si>
  <si>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</si>
  <si>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</si>
  <si>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</si>
  <si>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</si>
  <si>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</si>
  <si>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</si>
  <si>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</si>
  <si>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</si>
  <si>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</si>
  <si>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</si>
  <si>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</si>
  <si>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</si>
  <si>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</si>
  <si>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</si>
  <si>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</si>
  <si>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</si>
  <si>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</si>
  <si>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</si>
  <si>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</si>
  <si>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</si>
  <si>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</si>
  <si>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</si>
  <si>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</si>
  <si>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</si>
  <si>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</si>
  <si>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</si>
  <si>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</si>
  <si>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</si>
  <si>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</si>
  <si>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</si>
  <si>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</si>
  <si>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</si>
  <si>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</si>
  <si>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</si>
  <si>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</si>
  <si>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</si>
  <si>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</si>
  <si>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</si>
  <si>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</si>
  <si>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</si>
  <si>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</si>
  <si>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</si>
  <si>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</si>
  <si>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</si>
  <si>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</si>
  <si>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</si>
  <si>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</si>
  <si>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</si>
  <si>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</si>
  <si>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</si>
  <si>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</si>
  <si>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</si>
  <si>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</si>
  <si>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</si>
  <si>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</si>
  <si>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</si>
  <si>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</si>
  <si>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</si>
  <si>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</si>
  <si>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</si>
  <si>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</si>
  <si>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</si>
  <si>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</si>
  <si>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</si>
  <si>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</si>
  <si>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</si>
  <si>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</si>
  <si>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</si>
  <si>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</si>
  <si>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</si>
  <si>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</si>
  <si>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</si>
  <si>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</si>
  <si>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</si>
  <si>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</si>
  <si>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</si>
  <si>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</si>
  <si>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</si>
  <si>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</si>
  <si>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</si>
  <si>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</si>
  <si>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</si>
  <si>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</si>
  <si>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</si>
  <si>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</si>
  <si>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</si>
  <si>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</si>
  <si>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</si>
  <si>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</si>
  <si>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</si>
  <si>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</si>
  <si>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</si>
  <si>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</si>
  <si>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</si>
  <si>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</si>
  <si>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</si>
  <si>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</si>
  <si>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</si>
  <si>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</si>
  <si>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</si>
  <si>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</si>
  <si>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</si>
  <si>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</si>
  <si>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</si>
  <si>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</si>
  <si>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</si>
  <si>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</si>
  <si>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</si>
  <si>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</si>
  <si>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</si>
  <si>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</si>
  <si>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</si>
  <si>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</si>
  <si>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</si>
  <si>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</si>
  <si>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</si>
  <si>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</si>
  <si>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</si>
  <si>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</si>
  <si>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</si>
  <si>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</si>
  <si>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</si>
  <si>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</si>
  <si>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</si>
  <si>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</si>
  <si>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</si>
  <si>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</si>
  <si>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</si>
  <si>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</si>
  <si>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</si>
  <si>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</si>
  <si>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</si>
  <si>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</si>
  <si>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</si>
  <si>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George Munt </t>
  </si>
  <si>
    <t xml:space="preserve">Craig Johns 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</si>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</sst>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48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2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266700</xdr:colOff>
      <xdr:row>24</xdr:row>
      <xdr:rowOff>171450</xdr:rowOff>
    </xdr:from>
    <xdr:to>
      <xdr:col>16</xdr:col>
      <xdr:colOff>57150</xdr:colOff>
      <xdr:row>34</xdr:row>
      <xdr:rowOff>19050</xdr:rowOff>
    </xdr:to>
    <xdr:sp macro="" textlink="">
      <xdr:nvSpPr>
        <xdr:cNvPr id="2" name="Rectangle 1"/>
        <xdr:cNvSpPr/>
      </xdr:nvSpPr>
      <xdr:spPr>
        <a:xfrm>
          <a:off x="4238625" y="4886325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" zoomScale="75" zoomScaleNormal="75" workbookViewId="0">
      <selection activeCell="AF122" sqref="AF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786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783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782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780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22" t="s">
        <v>752</v>
      </c>
      <c r="F23" s="423" t="s">
        <v>753</v>
      </c>
      <c r="G23" s="423" t="s">
        <v>754</v>
      </c>
      <c r="H23" s="423" t="s">
        <v>755</v>
      </c>
      <c r="I23" s="423" t="s">
        <v>756</v>
      </c>
      <c r="J23" s="423" t="s">
        <v>757</v>
      </c>
      <c r="K23" s="423" t="s">
        <v>758</v>
      </c>
      <c r="L23" s="423"/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4"/>
      <c r="Y23">
        <f>IF(ISBLANK(E23),0,1)</f>
        <v>1</v>
      </c>
      <c r="AA23">
        <f ca="1">IF(Y23=1,IF(AA36&gt;0,1,0),0)</f>
        <v>0</v>
      </c>
    </row>
    <row r="24" spans="2:28" x14ac:dyDescent="0.25">
      <c r="E24" s="432">
        <v>2</v>
      </c>
      <c r="F24" s="433">
        <v>5</v>
      </c>
      <c r="G24" s="426">
        <v>4</v>
      </c>
      <c r="H24" s="426">
        <v>8</v>
      </c>
      <c r="I24" s="427">
        <v>17</v>
      </c>
      <c r="J24" s="427">
        <v>22</v>
      </c>
      <c r="K24" s="426">
        <v>56</v>
      </c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8"/>
      <c r="AA24">
        <f>IF(E24=D21,0,1)</f>
        <v>0</v>
      </c>
    </row>
    <row r="25" spans="2:28" x14ac:dyDescent="0.25">
      <c r="E25" s="425" t="s">
        <v>583</v>
      </c>
      <c r="F25" s="426" t="s">
        <v>63</v>
      </c>
      <c r="G25" s="426" t="s">
        <v>759</v>
      </c>
      <c r="H25" s="426" t="s">
        <v>760</v>
      </c>
      <c r="I25" s="427" t="s">
        <v>66</v>
      </c>
      <c r="J25" s="427" t="s">
        <v>67</v>
      </c>
      <c r="K25" s="426" t="s">
        <v>68</v>
      </c>
      <c r="L25" s="426" t="s">
        <v>69</v>
      </c>
      <c r="M25" s="426" t="s">
        <v>22</v>
      </c>
      <c r="N25" s="426" t="s">
        <v>761</v>
      </c>
      <c r="O25" s="426" t="s">
        <v>762</v>
      </c>
      <c r="P25" s="426" t="s">
        <v>763</v>
      </c>
      <c r="Q25" s="426" t="s">
        <v>764</v>
      </c>
      <c r="R25" s="426" t="s">
        <v>765</v>
      </c>
      <c r="S25" s="426" t="s">
        <v>766</v>
      </c>
      <c r="T25" s="426" t="s">
        <v>767</v>
      </c>
      <c r="U25" s="426" t="s">
        <v>768</v>
      </c>
      <c r="V25" s="426" t="s">
        <v>769</v>
      </c>
      <c r="W25" s="426" t="s">
        <v>770</v>
      </c>
      <c r="X25" s="428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25">
        <v>1</v>
      </c>
      <c r="F26" s="426" t="s">
        <v>732</v>
      </c>
      <c r="G26" s="426" t="s">
        <v>772</v>
      </c>
      <c r="H26" s="434">
        <v>17.86</v>
      </c>
      <c r="I26" s="426">
        <v>2</v>
      </c>
      <c r="J26" s="426">
        <v>0</v>
      </c>
      <c r="K26" s="426">
        <v>0</v>
      </c>
      <c r="L26" s="426">
        <v>0</v>
      </c>
      <c r="M26" s="426">
        <v>1</v>
      </c>
      <c r="N26" s="426">
        <v>0</v>
      </c>
      <c r="O26" s="426">
        <v>0</v>
      </c>
      <c r="P26" s="426">
        <v>48</v>
      </c>
      <c r="Q26" s="426">
        <v>0</v>
      </c>
      <c r="R26" s="426">
        <v>0</v>
      </c>
      <c r="S26" s="426">
        <v>0</v>
      </c>
      <c r="T26" s="426">
        <v>0</v>
      </c>
      <c r="U26" s="426">
        <v>27</v>
      </c>
      <c r="V26" s="426">
        <v>0</v>
      </c>
      <c r="W26" s="426">
        <v>0</v>
      </c>
      <c r="X26" s="428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25">
        <v>2</v>
      </c>
      <c r="F27" s="426" t="s">
        <v>685</v>
      </c>
      <c r="G27" s="426" t="s">
        <v>772</v>
      </c>
      <c r="H27" s="434">
        <v>25.6</v>
      </c>
      <c r="I27" s="426">
        <v>3</v>
      </c>
      <c r="J27" s="426">
        <v>2</v>
      </c>
      <c r="K27" s="426">
        <v>1</v>
      </c>
      <c r="L27" s="426">
        <v>0</v>
      </c>
      <c r="M27" s="426">
        <v>1</v>
      </c>
      <c r="N27" s="426">
        <v>0</v>
      </c>
      <c r="O27" s="426">
        <v>24</v>
      </c>
      <c r="P27" s="426">
        <v>0</v>
      </c>
      <c r="Q27" s="426">
        <v>0</v>
      </c>
      <c r="R27" s="426">
        <v>8</v>
      </c>
      <c r="S27" s="426">
        <v>0</v>
      </c>
      <c r="T27" s="426">
        <v>14</v>
      </c>
      <c r="U27" s="426">
        <v>0</v>
      </c>
      <c r="V27" s="426">
        <v>0</v>
      </c>
      <c r="W27" s="426">
        <v>17</v>
      </c>
      <c r="X27" s="428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25">
        <v>3</v>
      </c>
      <c r="F28" s="426" t="s">
        <v>795</v>
      </c>
      <c r="G28" s="426" t="s">
        <v>772</v>
      </c>
      <c r="H28" s="434">
        <v>18.04</v>
      </c>
      <c r="I28" s="426">
        <v>3</v>
      </c>
      <c r="J28" s="426">
        <v>0</v>
      </c>
      <c r="K28" s="426">
        <v>0</v>
      </c>
      <c r="L28" s="426">
        <v>0</v>
      </c>
      <c r="M28" s="426">
        <v>0</v>
      </c>
      <c r="N28" s="426">
        <v>0</v>
      </c>
      <c r="O28" s="426">
        <v>0</v>
      </c>
      <c r="P28" s="426">
        <v>0</v>
      </c>
      <c r="Q28" s="426">
        <v>66</v>
      </c>
      <c r="R28" s="426">
        <v>10</v>
      </c>
      <c r="S28" s="426">
        <v>0</v>
      </c>
      <c r="T28" s="426">
        <v>0</v>
      </c>
      <c r="U28" s="426">
        <v>0</v>
      </c>
      <c r="V28" s="426">
        <v>21</v>
      </c>
      <c r="W28" s="426">
        <v>31</v>
      </c>
      <c r="X28" s="428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25">
        <v>4</v>
      </c>
      <c r="F29" s="426" t="s">
        <v>796</v>
      </c>
      <c r="G29" s="426" t="s">
        <v>773</v>
      </c>
      <c r="H29" s="434">
        <v>19.03</v>
      </c>
      <c r="I29" s="426">
        <v>4</v>
      </c>
      <c r="J29" s="426">
        <v>0</v>
      </c>
      <c r="K29" s="426">
        <v>0</v>
      </c>
      <c r="L29" s="426">
        <v>1</v>
      </c>
      <c r="M29" s="426">
        <v>0</v>
      </c>
      <c r="N29" s="426">
        <v>0</v>
      </c>
      <c r="O29" s="426">
        <v>25</v>
      </c>
      <c r="P29" s="426">
        <v>0</v>
      </c>
      <c r="Q29" s="426">
        <v>0</v>
      </c>
      <c r="R29" s="426">
        <v>36</v>
      </c>
      <c r="S29" s="426">
        <v>20</v>
      </c>
      <c r="T29" s="426">
        <v>24</v>
      </c>
      <c r="U29" s="426">
        <v>0</v>
      </c>
      <c r="V29" s="426">
        <v>0</v>
      </c>
      <c r="W29" s="426">
        <v>24</v>
      </c>
      <c r="X29" s="428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25">
        <v>5</v>
      </c>
      <c r="F30" s="426" t="s">
        <v>623</v>
      </c>
      <c r="G30" s="426" t="s">
        <v>772</v>
      </c>
      <c r="H30" s="434">
        <v>22.12</v>
      </c>
      <c r="I30" s="426">
        <v>2</v>
      </c>
      <c r="J30" s="426">
        <v>1</v>
      </c>
      <c r="K30" s="426">
        <v>0</v>
      </c>
      <c r="L30" s="426">
        <v>0</v>
      </c>
      <c r="M30" s="426">
        <v>1</v>
      </c>
      <c r="N30" s="426">
        <v>0</v>
      </c>
      <c r="O30" s="426">
        <v>0</v>
      </c>
      <c r="P30" s="426">
        <v>0</v>
      </c>
      <c r="Q30" s="426">
        <v>0</v>
      </c>
      <c r="R30" s="426">
        <v>0</v>
      </c>
      <c r="S30" s="426">
        <v>0</v>
      </c>
      <c r="T30" s="426">
        <v>0</v>
      </c>
      <c r="U30" s="426">
        <v>0</v>
      </c>
      <c r="V30" s="426">
        <v>0</v>
      </c>
      <c r="W30" s="426">
        <v>0</v>
      </c>
      <c r="X30" s="428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25">
        <v>6</v>
      </c>
      <c r="F31" s="426" t="s">
        <v>793</v>
      </c>
      <c r="G31" s="426" t="s">
        <v>773</v>
      </c>
      <c r="H31" s="434">
        <v>24.9</v>
      </c>
      <c r="I31" s="426">
        <v>6</v>
      </c>
      <c r="J31" s="426">
        <v>1</v>
      </c>
      <c r="K31" s="426">
        <v>2</v>
      </c>
      <c r="L31" s="426">
        <v>2</v>
      </c>
      <c r="M31" s="426">
        <v>1</v>
      </c>
      <c r="N31" s="426">
        <v>68</v>
      </c>
      <c r="O31" s="426">
        <v>121</v>
      </c>
      <c r="P31" s="426">
        <v>0</v>
      </c>
      <c r="Q31" s="426">
        <v>32</v>
      </c>
      <c r="R31" s="426">
        <v>16</v>
      </c>
      <c r="S31" s="426">
        <v>0</v>
      </c>
      <c r="T31" s="426">
        <v>12</v>
      </c>
      <c r="U31" s="426">
        <v>0</v>
      </c>
      <c r="V31" s="426">
        <v>24</v>
      </c>
      <c r="W31" s="426">
        <v>21</v>
      </c>
      <c r="X31" s="42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25">
        <v>7</v>
      </c>
      <c r="F32" s="426" t="s">
        <v>713</v>
      </c>
      <c r="G32" s="426" t="s">
        <v>772</v>
      </c>
      <c r="H32" s="434">
        <v>20.37</v>
      </c>
      <c r="I32" s="426">
        <v>2</v>
      </c>
      <c r="J32" s="426">
        <v>1</v>
      </c>
      <c r="K32" s="426">
        <v>0</v>
      </c>
      <c r="L32" s="426">
        <v>0</v>
      </c>
      <c r="M32" s="426">
        <v>1</v>
      </c>
      <c r="N32" s="426">
        <v>0</v>
      </c>
      <c r="O32" s="426">
        <v>30</v>
      </c>
      <c r="P32" s="426">
        <v>0</v>
      </c>
      <c r="Q32" s="426">
        <v>60</v>
      </c>
      <c r="R32" s="426">
        <v>0</v>
      </c>
      <c r="S32" s="426">
        <v>0</v>
      </c>
      <c r="T32" s="426">
        <v>27</v>
      </c>
      <c r="U32" s="426">
        <v>0</v>
      </c>
      <c r="V32" s="426">
        <v>17</v>
      </c>
      <c r="W32" s="426">
        <v>0</v>
      </c>
      <c r="X32" s="428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25">
        <v>8</v>
      </c>
      <c r="F33" s="426" t="s">
        <v>613</v>
      </c>
      <c r="G33" s="426" t="s">
        <v>773</v>
      </c>
      <c r="H33" s="434">
        <v>30.22</v>
      </c>
      <c r="I33" s="426">
        <v>7</v>
      </c>
      <c r="J33" s="426">
        <v>4</v>
      </c>
      <c r="K33" s="426">
        <v>0</v>
      </c>
      <c r="L33" s="426">
        <v>1</v>
      </c>
      <c r="M33" s="426">
        <v>1</v>
      </c>
      <c r="N33" s="426">
        <v>0</v>
      </c>
      <c r="O33" s="426">
        <v>56</v>
      </c>
      <c r="P33" s="426">
        <v>64</v>
      </c>
      <c r="Q33" s="426">
        <v>0</v>
      </c>
      <c r="R33" s="426">
        <v>64</v>
      </c>
      <c r="S33" s="426">
        <v>0</v>
      </c>
      <c r="T33" s="426">
        <v>18</v>
      </c>
      <c r="U33" s="426">
        <v>14</v>
      </c>
      <c r="V33" s="426">
        <v>0</v>
      </c>
      <c r="W33" s="426">
        <v>15</v>
      </c>
      <c r="X33" s="428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25">
        <v>9</v>
      </c>
      <c r="F34" s="426" t="s">
        <v>710</v>
      </c>
      <c r="G34" s="426"/>
      <c r="H34" s="434"/>
      <c r="I34" s="426">
        <v>0</v>
      </c>
      <c r="J34" s="426">
        <v>0</v>
      </c>
      <c r="K34" s="426">
        <v>0</v>
      </c>
      <c r="L34" s="426">
        <v>0</v>
      </c>
      <c r="M34" s="426">
        <v>1</v>
      </c>
      <c r="N34" s="426">
        <v>0</v>
      </c>
      <c r="O34" s="426">
        <v>0</v>
      </c>
      <c r="P34" s="426">
        <v>0</v>
      </c>
      <c r="Q34" s="426">
        <v>0</v>
      </c>
      <c r="R34" s="426">
        <v>0</v>
      </c>
      <c r="S34" s="426">
        <v>0</v>
      </c>
      <c r="T34" s="426">
        <v>0</v>
      </c>
      <c r="U34" s="426">
        <v>0</v>
      </c>
      <c r="V34" s="426">
        <v>0</v>
      </c>
      <c r="W34" s="426">
        <v>0</v>
      </c>
      <c r="X34" s="428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29">
        <v>10</v>
      </c>
      <c r="F35" s="430" t="s">
        <v>711</v>
      </c>
      <c r="G35" s="430"/>
      <c r="H35" s="435"/>
      <c r="I35" s="430">
        <v>0</v>
      </c>
      <c r="J35" s="430">
        <v>0</v>
      </c>
      <c r="K35" s="430">
        <v>0</v>
      </c>
      <c r="L35" s="430">
        <v>0</v>
      </c>
      <c r="M35" s="430">
        <v>1</v>
      </c>
      <c r="N35" s="430">
        <v>0</v>
      </c>
      <c r="O35" s="430">
        <v>0</v>
      </c>
      <c r="P35" s="430">
        <v>0</v>
      </c>
      <c r="Q35" s="430">
        <v>0</v>
      </c>
      <c r="R35" s="430">
        <v>0</v>
      </c>
      <c r="S35" s="430">
        <v>0</v>
      </c>
      <c r="T35" s="430">
        <v>0</v>
      </c>
      <c r="U35" s="430">
        <v>0</v>
      </c>
      <c r="V35" s="430">
        <v>0</v>
      </c>
      <c r="W35" s="430">
        <v>0</v>
      </c>
      <c r="X35" s="431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37" t="s">
        <v>752</v>
      </c>
      <c r="F40" s="438" t="s">
        <v>753</v>
      </c>
      <c r="G40" s="438" t="s">
        <v>754</v>
      </c>
      <c r="H40" s="438" t="s">
        <v>755</v>
      </c>
      <c r="I40" s="438" t="s">
        <v>756</v>
      </c>
      <c r="J40" s="438" t="s">
        <v>757</v>
      </c>
      <c r="K40" s="438" t="s">
        <v>758</v>
      </c>
      <c r="L40" s="438"/>
      <c r="M40" s="438"/>
      <c r="N40" s="438"/>
      <c r="O40" s="438"/>
      <c r="P40" s="438"/>
      <c r="Q40" s="438"/>
      <c r="R40" s="438"/>
      <c r="S40" s="438"/>
      <c r="T40" s="438"/>
      <c r="U40" s="438"/>
      <c r="V40" s="438"/>
      <c r="W40" s="438"/>
      <c r="X40" s="439"/>
      <c r="Y40">
        <f>IF(ISBLANK(E40),0,1)</f>
        <v>1</v>
      </c>
      <c r="AA40">
        <f ca="1">IF(Y40=1,IF(AA53&gt;0,1,0),0)</f>
        <v>1</v>
      </c>
    </row>
    <row r="41" spans="2:28" x14ac:dyDescent="0.25">
      <c r="E41" s="447">
        <v>3</v>
      </c>
      <c r="F41" s="448">
        <v>1</v>
      </c>
      <c r="G41" s="441">
        <v>5</v>
      </c>
      <c r="H41" s="441">
        <v>7</v>
      </c>
      <c r="I41" s="442">
        <v>15</v>
      </c>
      <c r="J41" s="442">
        <v>21</v>
      </c>
      <c r="K41" s="441">
        <v>64</v>
      </c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3"/>
      <c r="AA41">
        <f>IF(E41=D38,0,1)</f>
        <v>0</v>
      </c>
    </row>
    <row r="42" spans="2:28" x14ac:dyDescent="0.25">
      <c r="E42" s="440" t="s">
        <v>583</v>
      </c>
      <c r="F42" s="441" t="s">
        <v>63</v>
      </c>
      <c r="G42" s="441" t="s">
        <v>759</v>
      </c>
      <c r="H42" s="441" t="s">
        <v>760</v>
      </c>
      <c r="I42" s="442" t="s">
        <v>66</v>
      </c>
      <c r="J42" s="442" t="s">
        <v>67</v>
      </c>
      <c r="K42" s="441" t="s">
        <v>68</v>
      </c>
      <c r="L42" s="441" t="s">
        <v>69</v>
      </c>
      <c r="M42" s="441" t="s">
        <v>22</v>
      </c>
      <c r="N42" s="441" t="s">
        <v>761</v>
      </c>
      <c r="O42" s="441" t="s">
        <v>762</v>
      </c>
      <c r="P42" s="441" t="s">
        <v>763</v>
      </c>
      <c r="Q42" s="441" t="s">
        <v>764</v>
      </c>
      <c r="R42" s="441" t="s">
        <v>765</v>
      </c>
      <c r="S42" s="441" t="s">
        <v>766</v>
      </c>
      <c r="T42" s="441" t="s">
        <v>767</v>
      </c>
      <c r="U42" s="441" t="s">
        <v>768</v>
      </c>
      <c r="V42" s="441" t="s">
        <v>769</v>
      </c>
      <c r="W42" s="441" t="s">
        <v>770</v>
      </c>
      <c r="X42" s="443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40">
        <v>1</v>
      </c>
      <c r="F43" s="441" t="s">
        <v>587</v>
      </c>
      <c r="G43" s="441" t="s">
        <v>772</v>
      </c>
      <c r="H43" s="449">
        <v>17.2</v>
      </c>
      <c r="I43" s="441">
        <v>3</v>
      </c>
      <c r="J43" s="441">
        <v>1</v>
      </c>
      <c r="K43" s="441">
        <v>0</v>
      </c>
      <c r="L43" s="441">
        <v>1</v>
      </c>
      <c r="M43" s="441">
        <v>1</v>
      </c>
      <c r="N43" s="441">
        <v>40</v>
      </c>
      <c r="O43" s="441">
        <v>0</v>
      </c>
      <c r="P43" s="441">
        <v>12</v>
      </c>
      <c r="Q43" s="441">
        <v>4</v>
      </c>
      <c r="R43" s="441">
        <v>0</v>
      </c>
      <c r="S43" s="441">
        <v>0</v>
      </c>
      <c r="T43" s="441">
        <v>0</v>
      </c>
      <c r="U43" s="441">
        <v>29</v>
      </c>
      <c r="V43" s="441">
        <v>29</v>
      </c>
      <c r="W43" s="441">
        <v>0</v>
      </c>
      <c r="X43" s="44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40">
        <v>2</v>
      </c>
      <c r="F44" s="441" t="s">
        <v>586</v>
      </c>
      <c r="G44" s="441" t="s">
        <v>772</v>
      </c>
      <c r="H44" s="449">
        <v>25.64</v>
      </c>
      <c r="I44" s="441">
        <v>6</v>
      </c>
      <c r="J44" s="441">
        <v>0</v>
      </c>
      <c r="K44" s="441">
        <v>1</v>
      </c>
      <c r="L44" s="441">
        <v>0</v>
      </c>
      <c r="M44" s="441">
        <v>1</v>
      </c>
      <c r="N44" s="441">
        <v>0</v>
      </c>
      <c r="O44" s="441">
        <v>57</v>
      </c>
      <c r="P44" s="441">
        <v>0</v>
      </c>
      <c r="Q44" s="441">
        <v>48</v>
      </c>
      <c r="R44" s="441">
        <v>0</v>
      </c>
      <c r="S44" s="441">
        <v>0</v>
      </c>
      <c r="T44" s="441">
        <v>17</v>
      </c>
      <c r="U44" s="441">
        <v>0</v>
      </c>
      <c r="V44" s="441">
        <v>18</v>
      </c>
      <c r="W44" s="441">
        <v>0</v>
      </c>
      <c r="X44" s="443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40">
        <v>3</v>
      </c>
      <c r="F45" s="441" t="s">
        <v>585</v>
      </c>
      <c r="G45" s="441" t="s">
        <v>772</v>
      </c>
      <c r="H45" s="449">
        <v>18.64</v>
      </c>
      <c r="I45" s="441">
        <v>4</v>
      </c>
      <c r="J45" s="441">
        <v>1</v>
      </c>
      <c r="K45" s="441">
        <v>0</v>
      </c>
      <c r="L45" s="441">
        <v>0</v>
      </c>
      <c r="M45" s="441">
        <v>1</v>
      </c>
      <c r="N45" s="441">
        <v>0</v>
      </c>
      <c r="O45" s="441">
        <v>0</v>
      </c>
      <c r="P45" s="441">
        <v>0</v>
      </c>
      <c r="Q45" s="441">
        <v>0</v>
      </c>
      <c r="R45" s="441">
        <v>0</v>
      </c>
      <c r="S45" s="441">
        <v>0</v>
      </c>
      <c r="T45" s="441">
        <v>0</v>
      </c>
      <c r="U45" s="441">
        <v>0</v>
      </c>
      <c r="V45" s="441">
        <v>0</v>
      </c>
      <c r="W45" s="441">
        <v>0</v>
      </c>
      <c r="X45" s="443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40">
        <v>4</v>
      </c>
      <c r="F46" s="441" t="s">
        <v>799</v>
      </c>
      <c r="G46" s="441" t="s">
        <v>773</v>
      </c>
      <c r="H46" s="449">
        <v>25.91</v>
      </c>
      <c r="I46" s="441">
        <v>6</v>
      </c>
      <c r="J46" s="441">
        <v>2</v>
      </c>
      <c r="K46" s="441">
        <v>0</v>
      </c>
      <c r="L46" s="441">
        <v>2</v>
      </c>
      <c r="M46" s="441">
        <v>1</v>
      </c>
      <c r="N46" s="441">
        <v>10</v>
      </c>
      <c r="O46" s="441">
        <v>80</v>
      </c>
      <c r="P46" s="441">
        <v>24</v>
      </c>
      <c r="Q46" s="441">
        <v>22</v>
      </c>
      <c r="R46" s="441">
        <v>0</v>
      </c>
      <c r="S46" s="441">
        <v>0</v>
      </c>
      <c r="T46" s="441">
        <v>21</v>
      </c>
      <c r="U46" s="441">
        <v>18</v>
      </c>
      <c r="V46" s="441">
        <v>19</v>
      </c>
      <c r="W46" s="441">
        <v>0</v>
      </c>
      <c r="X46" s="443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40">
        <v>5</v>
      </c>
      <c r="F47" s="441" t="s">
        <v>797</v>
      </c>
      <c r="G47" s="441" t="s">
        <v>772</v>
      </c>
      <c r="H47" s="449">
        <v>23.18</v>
      </c>
      <c r="I47" s="441">
        <v>4</v>
      </c>
      <c r="J47" s="441">
        <v>3</v>
      </c>
      <c r="K47" s="441">
        <v>0</v>
      </c>
      <c r="L47" s="441">
        <v>0</v>
      </c>
      <c r="M47" s="441">
        <v>1</v>
      </c>
      <c r="N47" s="441">
        <v>0</v>
      </c>
      <c r="O47" s="441">
        <v>0</v>
      </c>
      <c r="P47" s="441">
        <v>0</v>
      </c>
      <c r="Q47" s="441">
        <v>0</v>
      </c>
      <c r="R47" s="441">
        <v>0</v>
      </c>
      <c r="S47" s="441">
        <v>0</v>
      </c>
      <c r="T47" s="441">
        <v>0</v>
      </c>
      <c r="U47" s="441">
        <v>0</v>
      </c>
      <c r="V47" s="441">
        <v>0</v>
      </c>
      <c r="W47" s="441">
        <v>0</v>
      </c>
      <c r="X47" s="443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40">
        <v>6</v>
      </c>
      <c r="F48" s="441" t="s">
        <v>635</v>
      </c>
      <c r="G48" s="441" t="s">
        <v>773</v>
      </c>
      <c r="H48" s="449">
        <v>21.26</v>
      </c>
      <c r="I48" s="441">
        <v>6</v>
      </c>
      <c r="J48" s="441">
        <v>1</v>
      </c>
      <c r="K48" s="441">
        <v>0</v>
      </c>
      <c r="L48" s="441">
        <v>1</v>
      </c>
      <c r="M48" s="441">
        <v>1</v>
      </c>
      <c r="N48" s="441">
        <v>0</v>
      </c>
      <c r="O48" s="441">
        <v>32</v>
      </c>
      <c r="P48" s="441">
        <v>33</v>
      </c>
      <c r="Q48" s="441">
        <v>0</v>
      </c>
      <c r="R48" s="441">
        <v>0</v>
      </c>
      <c r="S48" s="441">
        <v>68</v>
      </c>
      <c r="T48" s="441">
        <v>32</v>
      </c>
      <c r="U48" s="441">
        <v>23</v>
      </c>
      <c r="V48" s="441">
        <v>0</v>
      </c>
      <c r="W48" s="441">
        <v>0</v>
      </c>
      <c r="X48" s="443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40">
        <v>7</v>
      </c>
      <c r="F49" s="441" t="s">
        <v>798</v>
      </c>
      <c r="G49" s="441" t="s">
        <v>772</v>
      </c>
      <c r="H49" s="449">
        <v>21.27</v>
      </c>
      <c r="I49" s="441">
        <v>3</v>
      </c>
      <c r="J49" s="441">
        <v>4</v>
      </c>
      <c r="K49" s="441">
        <v>0</v>
      </c>
      <c r="L49" s="441">
        <v>1</v>
      </c>
      <c r="M49" s="441">
        <v>1</v>
      </c>
      <c r="N49" s="441">
        <v>40</v>
      </c>
      <c r="O49" s="441">
        <v>0</v>
      </c>
      <c r="P49" s="441">
        <v>13</v>
      </c>
      <c r="Q49" s="441">
        <v>0</v>
      </c>
      <c r="R49" s="441">
        <v>43</v>
      </c>
      <c r="S49" s="441">
        <v>0</v>
      </c>
      <c r="T49" s="441">
        <v>0</v>
      </c>
      <c r="U49" s="441">
        <v>23</v>
      </c>
      <c r="V49" s="441">
        <v>0</v>
      </c>
      <c r="W49" s="441">
        <v>14</v>
      </c>
      <c r="X49" s="443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40">
        <v>8</v>
      </c>
      <c r="F50" s="441" t="s">
        <v>689</v>
      </c>
      <c r="G50" s="441" t="s">
        <v>772</v>
      </c>
      <c r="H50" s="449">
        <v>19.14</v>
      </c>
      <c r="I50" s="441">
        <v>3</v>
      </c>
      <c r="J50" s="441">
        <v>1</v>
      </c>
      <c r="K50" s="441">
        <v>0</v>
      </c>
      <c r="L50" s="441">
        <v>0</v>
      </c>
      <c r="M50" s="441">
        <v>1</v>
      </c>
      <c r="N50" s="441">
        <v>0</v>
      </c>
      <c r="O50" s="441">
        <v>0</v>
      </c>
      <c r="P50" s="441">
        <v>0</v>
      </c>
      <c r="Q50" s="441">
        <v>0</v>
      </c>
      <c r="R50" s="441">
        <v>0</v>
      </c>
      <c r="S50" s="441">
        <v>0</v>
      </c>
      <c r="T50" s="441">
        <v>0</v>
      </c>
      <c r="U50" s="441">
        <v>0</v>
      </c>
      <c r="V50" s="441">
        <v>0</v>
      </c>
      <c r="W50" s="441">
        <v>0</v>
      </c>
      <c r="X50" s="443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40">
        <v>9</v>
      </c>
      <c r="F51" s="441" t="s">
        <v>1</v>
      </c>
      <c r="G51" s="441"/>
      <c r="H51" s="449"/>
      <c r="I51" s="441">
        <v>0</v>
      </c>
      <c r="J51" s="441">
        <v>0</v>
      </c>
      <c r="K51" s="441">
        <v>0</v>
      </c>
      <c r="L51" s="441">
        <v>0</v>
      </c>
      <c r="M51" s="441">
        <v>0</v>
      </c>
      <c r="N51" s="441">
        <v>0</v>
      </c>
      <c r="O51" s="441">
        <v>0</v>
      </c>
      <c r="P51" s="441">
        <v>0</v>
      </c>
      <c r="Q51" s="441">
        <v>0</v>
      </c>
      <c r="R51" s="441">
        <v>0</v>
      </c>
      <c r="S51" s="441">
        <v>0</v>
      </c>
      <c r="T51" s="441">
        <v>0</v>
      </c>
      <c r="U51" s="441">
        <v>0</v>
      </c>
      <c r="V51" s="441">
        <v>0</v>
      </c>
      <c r="W51" s="441">
        <v>0</v>
      </c>
      <c r="X51" s="44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44">
        <v>10</v>
      </c>
      <c r="F52" s="445" t="s">
        <v>1</v>
      </c>
      <c r="G52" s="445"/>
      <c r="H52" s="450"/>
      <c r="I52" s="445">
        <v>0</v>
      </c>
      <c r="J52" s="445">
        <v>0</v>
      </c>
      <c r="K52" s="445">
        <v>0</v>
      </c>
      <c r="L52" s="445">
        <v>0</v>
      </c>
      <c r="M52" s="445">
        <v>0</v>
      </c>
      <c r="N52" s="445">
        <v>0</v>
      </c>
      <c r="O52" s="445">
        <v>0</v>
      </c>
      <c r="P52" s="445">
        <v>0</v>
      </c>
      <c r="Q52" s="445">
        <v>0</v>
      </c>
      <c r="R52" s="445">
        <v>0</v>
      </c>
      <c r="S52" s="445">
        <v>0</v>
      </c>
      <c r="T52" s="445">
        <v>0</v>
      </c>
      <c r="U52" s="445">
        <v>0</v>
      </c>
      <c r="V52" s="445">
        <v>0</v>
      </c>
      <c r="W52" s="445">
        <v>0</v>
      </c>
      <c r="X52" s="44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52" t="s">
        <v>752</v>
      </c>
      <c r="F57" s="453" t="s">
        <v>753</v>
      </c>
      <c r="G57" s="453" t="s">
        <v>754</v>
      </c>
      <c r="H57" s="453" t="s">
        <v>755</v>
      </c>
      <c r="I57" s="453" t="s">
        <v>756</v>
      </c>
      <c r="J57" s="453" t="s">
        <v>757</v>
      </c>
      <c r="K57" s="453" t="s">
        <v>758</v>
      </c>
      <c r="L57" s="453"/>
      <c r="M57" s="453"/>
      <c r="N57" s="453"/>
      <c r="O57" s="453"/>
      <c r="P57" s="453"/>
      <c r="Q57" s="453"/>
      <c r="R57" s="453"/>
      <c r="S57" s="453"/>
      <c r="T57" s="453"/>
      <c r="U57" s="453"/>
      <c r="V57" s="453"/>
      <c r="W57" s="453"/>
      <c r="X57" s="454"/>
      <c r="Y57">
        <f>IF(ISBLANK(E57),0,1)</f>
        <v>1</v>
      </c>
      <c r="AA57">
        <f ca="1">IF(Y57=1,IF(AA70&gt;0,1,0),0)</f>
        <v>1</v>
      </c>
    </row>
    <row r="58" spans="2:28" x14ac:dyDescent="0.25">
      <c r="E58" s="462">
        <v>4</v>
      </c>
      <c r="F58" s="463">
        <v>8</v>
      </c>
      <c r="G58" s="456">
        <v>2</v>
      </c>
      <c r="H58" s="456">
        <v>10</v>
      </c>
      <c r="I58" s="457">
        <v>8</v>
      </c>
      <c r="J58" s="457">
        <v>25</v>
      </c>
      <c r="K58" s="456">
        <v>47</v>
      </c>
      <c r="L58" s="456"/>
      <c r="M58" s="456"/>
      <c r="N58" s="456"/>
      <c r="O58" s="456"/>
      <c r="P58" s="456"/>
      <c r="Q58" s="456"/>
      <c r="R58" s="456"/>
      <c r="S58" s="456"/>
      <c r="T58" s="456"/>
      <c r="U58" s="456"/>
      <c r="V58" s="456"/>
      <c r="W58" s="456"/>
      <c r="X58" s="458"/>
      <c r="AA58">
        <f>IF(E58=D55,0,1)</f>
        <v>0</v>
      </c>
    </row>
    <row r="59" spans="2:28" x14ac:dyDescent="0.25">
      <c r="E59" s="455" t="s">
        <v>583</v>
      </c>
      <c r="F59" s="456" t="s">
        <v>63</v>
      </c>
      <c r="G59" s="456" t="s">
        <v>759</v>
      </c>
      <c r="H59" s="456" t="s">
        <v>760</v>
      </c>
      <c r="I59" s="457" t="s">
        <v>66</v>
      </c>
      <c r="J59" s="457" t="s">
        <v>67</v>
      </c>
      <c r="K59" s="456" t="s">
        <v>68</v>
      </c>
      <c r="L59" s="456" t="s">
        <v>69</v>
      </c>
      <c r="M59" s="456" t="s">
        <v>22</v>
      </c>
      <c r="N59" s="456" t="s">
        <v>761</v>
      </c>
      <c r="O59" s="456" t="s">
        <v>762</v>
      </c>
      <c r="P59" s="456" t="s">
        <v>763</v>
      </c>
      <c r="Q59" s="456" t="s">
        <v>764</v>
      </c>
      <c r="R59" s="456" t="s">
        <v>765</v>
      </c>
      <c r="S59" s="456" t="s">
        <v>766</v>
      </c>
      <c r="T59" s="456" t="s">
        <v>767</v>
      </c>
      <c r="U59" s="456" t="s">
        <v>768</v>
      </c>
      <c r="V59" s="456" t="s">
        <v>769</v>
      </c>
      <c r="W59" s="456" t="s">
        <v>770</v>
      </c>
      <c r="X59" s="458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55">
        <v>1</v>
      </c>
      <c r="F60" s="456" t="s">
        <v>806</v>
      </c>
      <c r="G60" s="456" t="s">
        <v>772</v>
      </c>
      <c r="H60" s="464">
        <v>25.7</v>
      </c>
      <c r="I60" s="456">
        <v>5</v>
      </c>
      <c r="J60" s="456">
        <v>1</v>
      </c>
      <c r="K60" s="456">
        <v>1</v>
      </c>
      <c r="L60" s="456">
        <v>0</v>
      </c>
      <c r="M60" s="456">
        <v>1</v>
      </c>
      <c r="N60" s="456">
        <v>0</v>
      </c>
      <c r="O60" s="456">
        <v>0</v>
      </c>
      <c r="P60" s="456">
        <v>38</v>
      </c>
      <c r="Q60" s="456">
        <v>0</v>
      </c>
      <c r="R60" s="456">
        <v>0</v>
      </c>
      <c r="S60" s="456">
        <v>0</v>
      </c>
      <c r="T60" s="456">
        <v>0</v>
      </c>
      <c r="U60" s="456">
        <v>17</v>
      </c>
      <c r="V60" s="456">
        <v>0</v>
      </c>
      <c r="W60" s="456">
        <v>0</v>
      </c>
      <c r="X60" s="458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55">
        <v>2</v>
      </c>
      <c r="F61" s="456" t="s">
        <v>594</v>
      </c>
      <c r="G61" s="456" t="s">
        <v>772</v>
      </c>
      <c r="H61" s="464">
        <v>25.16</v>
      </c>
      <c r="I61" s="456">
        <v>6</v>
      </c>
      <c r="J61" s="456">
        <v>1</v>
      </c>
      <c r="K61" s="456">
        <v>0</v>
      </c>
      <c r="L61" s="456">
        <v>0</v>
      </c>
      <c r="M61" s="456">
        <v>1</v>
      </c>
      <c r="N61" s="456">
        <v>0</v>
      </c>
      <c r="O61" s="456">
        <v>0</v>
      </c>
      <c r="P61" s="456">
        <v>0</v>
      </c>
      <c r="Q61" s="456">
        <v>0</v>
      </c>
      <c r="R61" s="456">
        <v>0</v>
      </c>
      <c r="S61" s="456">
        <v>0</v>
      </c>
      <c r="T61" s="456">
        <v>0</v>
      </c>
      <c r="U61" s="456">
        <v>0</v>
      </c>
      <c r="V61" s="456">
        <v>0</v>
      </c>
      <c r="W61" s="456">
        <v>0</v>
      </c>
      <c r="X61" s="458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55">
        <v>3</v>
      </c>
      <c r="F62" s="456" t="s">
        <v>670</v>
      </c>
      <c r="G62" s="456" t="s">
        <v>772</v>
      </c>
      <c r="H62" s="464">
        <v>17.02</v>
      </c>
      <c r="I62" s="456">
        <v>1</v>
      </c>
      <c r="J62" s="456">
        <v>0</v>
      </c>
      <c r="K62" s="456">
        <v>0</v>
      </c>
      <c r="L62" s="456">
        <v>0</v>
      </c>
      <c r="M62" s="456">
        <v>1</v>
      </c>
      <c r="N62" s="456">
        <v>0</v>
      </c>
      <c r="O62" s="456">
        <v>0</v>
      </c>
      <c r="P62" s="456">
        <v>0</v>
      </c>
      <c r="Q62" s="456">
        <v>0</v>
      </c>
      <c r="R62" s="456">
        <v>0</v>
      </c>
      <c r="S62" s="456">
        <v>0</v>
      </c>
      <c r="T62" s="456">
        <v>0</v>
      </c>
      <c r="U62" s="456">
        <v>0</v>
      </c>
      <c r="V62" s="456">
        <v>0</v>
      </c>
      <c r="W62" s="456">
        <v>0</v>
      </c>
      <c r="X62" s="458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55">
        <v>4</v>
      </c>
      <c r="F63" s="456" t="s">
        <v>695</v>
      </c>
      <c r="G63" s="456" t="s">
        <v>772</v>
      </c>
      <c r="H63" s="464">
        <v>18.29</v>
      </c>
      <c r="I63" s="456">
        <v>5</v>
      </c>
      <c r="J63" s="456">
        <v>0</v>
      </c>
      <c r="K63" s="456">
        <v>0</v>
      </c>
      <c r="L63" s="456">
        <v>0</v>
      </c>
      <c r="M63" s="456">
        <v>1</v>
      </c>
      <c r="N63" s="456">
        <v>0</v>
      </c>
      <c r="O63" s="456">
        <v>0</v>
      </c>
      <c r="P63" s="456">
        <v>0</v>
      </c>
      <c r="Q63" s="456">
        <v>0</v>
      </c>
      <c r="R63" s="456">
        <v>0</v>
      </c>
      <c r="S63" s="456">
        <v>0</v>
      </c>
      <c r="T63" s="456">
        <v>0</v>
      </c>
      <c r="U63" s="456">
        <v>0</v>
      </c>
      <c r="V63" s="456">
        <v>0</v>
      </c>
      <c r="W63" s="456">
        <v>0</v>
      </c>
      <c r="X63" s="458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55">
        <v>5</v>
      </c>
      <c r="F64" s="456" t="s">
        <v>804</v>
      </c>
      <c r="G64" s="456" t="s">
        <v>772</v>
      </c>
      <c r="H64" s="464">
        <v>19.89</v>
      </c>
      <c r="I64" s="456">
        <v>3</v>
      </c>
      <c r="J64" s="456">
        <v>0</v>
      </c>
      <c r="K64" s="456">
        <v>0</v>
      </c>
      <c r="L64" s="456">
        <v>0</v>
      </c>
      <c r="M64" s="456">
        <v>1</v>
      </c>
      <c r="N64" s="456">
        <v>0</v>
      </c>
      <c r="O64" s="456">
        <v>0</v>
      </c>
      <c r="P64" s="456">
        <v>16</v>
      </c>
      <c r="Q64" s="456">
        <v>0</v>
      </c>
      <c r="R64" s="456">
        <v>0</v>
      </c>
      <c r="S64" s="456">
        <v>0</v>
      </c>
      <c r="T64" s="456">
        <v>0</v>
      </c>
      <c r="U64" s="456">
        <v>27</v>
      </c>
      <c r="V64" s="456">
        <v>0</v>
      </c>
      <c r="W64" s="456">
        <v>0</v>
      </c>
      <c r="X64" s="458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55">
        <v>6</v>
      </c>
      <c r="F65" s="456" t="s">
        <v>801</v>
      </c>
      <c r="G65" s="456" t="s">
        <v>772</v>
      </c>
      <c r="H65" s="464">
        <v>18.41</v>
      </c>
      <c r="I65" s="456">
        <v>6</v>
      </c>
      <c r="J65" s="456">
        <v>0</v>
      </c>
      <c r="K65" s="456">
        <v>0</v>
      </c>
      <c r="L65" s="456">
        <v>0</v>
      </c>
      <c r="M65" s="456">
        <v>1</v>
      </c>
      <c r="N65" s="456">
        <v>0</v>
      </c>
      <c r="O65" s="456">
        <v>40</v>
      </c>
      <c r="P65" s="456">
        <v>0</v>
      </c>
      <c r="Q65" s="456">
        <v>0</v>
      </c>
      <c r="R65" s="456">
        <v>36</v>
      </c>
      <c r="S65" s="456">
        <v>0</v>
      </c>
      <c r="T65" s="456">
        <v>27</v>
      </c>
      <c r="U65" s="456">
        <v>0</v>
      </c>
      <c r="V65" s="456">
        <v>0</v>
      </c>
      <c r="W65" s="456">
        <v>26</v>
      </c>
      <c r="X65" s="458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55">
        <v>7</v>
      </c>
      <c r="F66" s="456" t="s">
        <v>803</v>
      </c>
      <c r="G66" s="456" t="s">
        <v>772</v>
      </c>
      <c r="H66" s="464">
        <v>22.25</v>
      </c>
      <c r="I66" s="456">
        <v>2</v>
      </c>
      <c r="J66" s="456">
        <v>2</v>
      </c>
      <c r="K66" s="456">
        <v>0</v>
      </c>
      <c r="L66" s="456">
        <v>1</v>
      </c>
      <c r="M66" s="456">
        <v>1</v>
      </c>
      <c r="N66" s="456">
        <v>40</v>
      </c>
      <c r="O66" s="456">
        <v>0</v>
      </c>
      <c r="P66" s="456">
        <v>0</v>
      </c>
      <c r="Q66" s="456">
        <v>0</v>
      </c>
      <c r="R66" s="456">
        <v>0</v>
      </c>
      <c r="S66" s="456">
        <v>0</v>
      </c>
      <c r="T66" s="456">
        <v>0</v>
      </c>
      <c r="U66" s="456">
        <v>0</v>
      </c>
      <c r="V66" s="456">
        <v>0</v>
      </c>
      <c r="W66" s="456">
        <v>0</v>
      </c>
      <c r="X66" s="458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55">
        <v>8</v>
      </c>
      <c r="F67" s="456" t="s">
        <v>802</v>
      </c>
      <c r="G67" s="456" t="s">
        <v>773</v>
      </c>
      <c r="H67" s="464">
        <v>22.17</v>
      </c>
      <c r="I67" s="456">
        <v>6</v>
      </c>
      <c r="J67" s="456">
        <v>1</v>
      </c>
      <c r="K67" s="456">
        <v>0</v>
      </c>
      <c r="L67" s="456">
        <v>1</v>
      </c>
      <c r="M67" s="456">
        <v>1</v>
      </c>
      <c r="N67" s="456">
        <v>0</v>
      </c>
      <c r="O67" s="456">
        <v>0</v>
      </c>
      <c r="P67" s="456">
        <v>10</v>
      </c>
      <c r="Q67" s="456">
        <v>25</v>
      </c>
      <c r="R67" s="456">
        <v>63</v>
      </c>
      <c r="S67" s="456">
        <v>0</v>
      </c>
      <c r="T67" s="456">
        <v>0</v>
      </c>
      <c r="U67" s="456">
        <v>22</v>
      </c>
      <c r="V67" s="456">
        <v>21</v>
      </c>
      <c r="W67" s="456">
        <v>23</v>
      </c>
      <c r="X67" s="458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55">
        <v>9</v>
      </c>
      <c r="F68" s="456" t="s">
        <v>1</v>
      </c>
      <c r="G68" s="456"/>
      <c r="H68" s="464"/>
      <c r="I68" s="456">
        <v>0</v>
      </c>
      <c r="J68" s="456">
        <v>0</v>
      </c>
      <c r="K68" s="456">
        <v>0</v>
      </c>
      <c r="L68" s="456">
        <v>0</v>
      </c>
      <c r="M68" s="456">
        <v>0</v>
      </c>
      <c r="N68" s="456">
        <v>0</v>
      </c>
      <c r="O68" s="456">
        <v>0</v>
      </c>
      <c r="P68" s="456">
        <v>0</v>
      </c>
      <c r="Q68" s="456">
        <v>0</v>
      </c>
      <c r="R68" s="456">
        <v>0</v>
      </c>
      <c r="S68" s="456">
        <v>0</v>
      </c>
      <c r="T68" s="456">
        <v>0</v>
      </c>
      <c r="U68" s="456">
        <v>0</v>
      </c>
      <c r="V68" s="456">
        <v>0</v>
      </c>
      <c r="W68" s="456">
        <v>0</v>
      </c>
      <c r="X68" s="458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59">
        <v>10</v>
      </c>
      <c r="F69" s="460" t="s">
        <v>1</v>
      </c>
      <c r="G69" s="460"/>
      <c r="H69" s="465"/>
      <c r="I69" s="460">
        <v>0</v>
      </c>
      <c r="J69" s="460">
        <v>0</v>
      </c>
      <c r="K69" s="460">
        <v>0</v>
      </c>
      <c r="L69" s="460">
        <v>0</v>
      </c>
      <c r="M69" s="460">
        <v>0</v>
      </c>
      <c r="N69" s="460">
        <v>0</v>
      </c>
      <c r="O69" s="460">
        <v>0</v>
      </c>
      <c r="P69" s="460">
        <v>0</v>
      </c>
      <c r="Q69" s="460">
        <v>0</v>
      </c>
      <c r="R69" s="460">
        <v>0</v>
      </c>
      <c r="S69" s="460">
        <v>0</v>
      </c>
      <c r="T69" s="460">
        <v>0</v>
      </c>
      <c r="U69" s="460">
        <v>0</v>
      </c>
      <c r="V69" s="460">
        <v>0</v>
      </c>
      <c r="W69" s="460">
        <v>0</v>
      </c>
      <c r="X69" s="461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68" t="s">
        <v>752</v>
      </c>
      <c r="F74" s="469" t="s">
        <v>753</v>
      </c>
      <c r="G74" s="469" t="s">
        <v>754</v>
      </c>
      <c r="H74" s="469" t="s">
        <v>755</v>
      </c>
      <c r="I74" s="469" t="s">
        <v>756</v>
      </c>
      <c r="J74" s="469" t="s">
        <v>757</v>
      </c>
      <c r="K74" s="469" t="s">
        <v>758</v>
      </c>
      <c r="L74" s="469"/>
      <c r="M74" s="469"/>
      <c r="N74" s="469"/>
      <c r="O74" s="469"/>
      <c r="P74" s="469"/>
      <c r="Q74" s="469"/>
      <c r="R74" s="469"/>
      <c r="S74" s="469"/>
      <c r="T74" s="469"/>
      <c r="U74" s="469"/>
      <c r="V74" s="469"/>
      <c r="W74" s="469"/>
      <c r="X74" s="470"/>
      <c r="Y74">
        <f>IF(ISBLANK(E74),0,1)</f>
        <v>1</v>
      </c>
      <c r="AA74">
        <f ca="1">IF(Y74=1,IF(AA87&gt;0,1,0),0)</f>
        <v>1</v>
      </c>
    </row>
    <row r="75" spans="2:28" x14ac:dyDescent="0.25">
      <c r="E75" s="478">
        <v>5</v>
      </c>
      <c r="F75" s="479">
        <v>2</v>
      </c>
      <c r="G75" s="472">
        <v>8</v>
      </c>
      <c r="H75" s="472">
        <v>4</v>
      </c>
      <c r="I75" s="473">
        <v>22</v>
      </c>
      <c r="J75" s="473">
        <v>16</v>
      </c>
      <c r="K75" s="472">
        <v>62</v>
      </c>
      <c r="L75" s="472"/>
      <c r="M75" s="472"/>
      <c r="N75" s="472"/>
      <c r="O75" s="472"/>
      <c r="P75" s="472"/>
      <c r="Q75" s="472"/>
      <c r="R75" s="472"/>
      <c r="S75" s="472"/>
      <c r="T75" s="472"/>
      <c r="U75" s="472"/>
      <c r="V75" s="472"/>
      <c r="W75" s="472"/>
      <c r="X75" s="474"/>
      <c r="AA75">
        <f>IF(E75=D72,0,1)</f>
        <v>0</v>
      </c>
    </row>
    <row r="76" spans="2:28" x14ac:dyDescent="0.25">
      <c r="E76" s="471" t="s">
        <v>583</v>
      </c>
      <c r="F76" s="472" t="s">
        <v>63</v>
      </c>
      <c r="G76" s="472" t="s">
        <v>759</v>
      </c>
      <c r="H76" s="472" t="s">
        <v>760</v>
      </c>
      <c r="I76" s="473" t="s">
        <v>66</v>
      </c>
      <c r="J76" s="473" t="s">
        <v>67</v>
      </c>
      <c r="K76" s="472" t="s">
        <v>68</v>
      </c>
      <c r="L76" s="472" t="s">
        <v>69</v>
      </c>
      <c r="M76" s="472" t="s">
        <v>22</v>
      </c>
      <c r="N76" s="472" t="s">
        <v>761</v>
      </c>
      <c r="O76" s="472" t="s">
        <v>762</v>
      </c>
      <c r="P76" s="472" t="s">
        <v>763</v>
      </c>
      <c r="Q76" s="472" t="s">
        <v>764</v>
      </c>
      <c r="R76" s="472" t="s">
        <v>765</v>
      </c>
      <c r="S76" s="472" t="s">
        <v>766</v>
      </c>
      <c r="T76" s="472" t="s">
        <v>767</v>
      </c>
      <c r="U76" s="472" t="s">
        <v>768</v>
      </c>
      <c r="V76" s="472" t="s">
        <v>769</v>
      </c>
      <c r="W76" s="472" t="s">
        <v>770</v>
      </c>
      <c r="X76" s="474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71">
        <v>1</v>
      </c>
      <c r="F77" s="472" t="s">
        <v>674</v>
      </c>
      <c r="G77" s="472" t="s">
        <v>773</v>
      </c>
      <c r="H77" s="480">
        <v>20.67</v>
      </c>
      <c r="I77" s="472">
        <v>7</v>
      </c>
      <c r="J77" s="472">
        <v>1</v>
      </c>
      <c r="K77" s="472">
        <v>0</v>
      </c>
      <c r="L77" s="472">
        <v>2</v>
      </c>
      <c r="M77" s="472">
        <v>1</v>
      </c>
      <c r="N77" s="472">
        <v>32</v>
      </c>
      <c r="O77" s="472">
        <v>20</v>
      </c>
      <c r="P77" s="472">
        <v>0</v>
      </c>
      <c r="Q77" s="472">
        <v>24</v>
      </c>
      <c r="R77" s="472">
        <v>56</v>
      </c>
      <c r="S77" s="472">
        <v>0</v>
      </c>
      <c r="T77" s="472">
        <v>30</v>
      </c>
      <c r="U77" s="472">
        <v>0</v>
      </c>
      <c r="V77" s="472">
        <v>21</v>
      </c>
      <c r="W77" s="472">
        <v>18</v>
      </c>
      <c r="X77" s="474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71">
        <v>2</v>
      </c>
      <c r="F78" s="472" t="s">
        <v>704</v>
      </c>
      <c r="G78" s="472" t="s">
        <v>773</v>
      </c>
      <c r="H78" s="480">
        <v>25.99</v>
      </c>
      <c r="I78" s="472">
        <v>2</v>
      </c>
      <c r="J78" s="472">
        <v>3</v>
      </c>
      <c r="K78" s="472">
        <v>1</v>
      </c>
      <c r="L78" s="472">
        <v>2</v>
      </c>
      <c r="M78" s="472">
        <v>1</v>
      </c>
      <c r="N78" s="472">
        <v>32</v>
      </c>
      <c r="O78" s="472">
        <v>0</v>
      </c>
      <c r="P78" s="472">
        <v>8</v>
      </c>
      <c r="Q78" s="472">
        <v>83</v>
      </c>
      <c r="R78" s="472">
        <v>0</v>
      </c>
      <c r="S78" s="472">
        <v>32</v>
      </c>
      <c r="T78" s="472">
        <v>0</v>
      </c>
      <c r="U78" s="472">
        <v>23</v>
      </c>
      <c r="V78" s="472">
        <v>18</v>
      </c>
      <c r="W78" s="472">
        <v>0</v>
      </c>
      <c r="X78" s="474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71">
        <v>3</v>
      </c>
      <c r="F79" s="472" t="s">
        <v>676</v>
      </c>
      <c r="G79" s="472" t="s">
        <v>773</v>
      </c>
      <c r="H79" s="480">
        <v>18.27</v>
      </c>
      <c r="I79" s="472">
        <v>4</v>
      </c>
      <c r="J79" s="472">
        <v>0</v>
      </c>
      <c r="K79" s="472">
        <v>0</v>
      </c>
      <c r="L79" s="472">
        <v>1</v>
      </c>
      <c r="M79" s="472">
        <v>1</v>
      </c>
      <c r="N79" s="472">
        <v>0</v>
      </c>
      <c r="O79" s="472">
        <v>40</v>
      </c>
      <c r="P79" s="472">
        <v>40</v>
      </c>
      <c r="Q79" s="472">
        <v>0</v>
      </c>
      <c r="R79" s="472">
        <v>0</v>
      </c>
      <c r="S79" s="472">
        <v>25</v>
      </c>
      <c r="T79" s="472">
        <v>28</v>
      </c>
      <c r="U79" s="472">
        <v>26</v>
      </c>
      <c r="V79" s="472">
        <v>0</v>
      </c>
      <c r="W79" s="472">
        <v>0</v>
      </c>
      <c r="X79" s="474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71">
        <v>4</v>
      </c>
      <c r="F80" s="472" t="s">
        <v>700</v>
      </c>
      <c r="G80" s="472" t="s">
        <v>772</v>
      </c>
      <c r="H80" s="480">
        <v>20.45</v>
      </c>
      <c r="I80" s="472">
        <v>5</v>
      </c>
      <c r="J80" s="472">
        <v>2</v>
      </c>
      <c r="K80" s="472">
        <v>0</v>
      </c>
      <c r="L80" s="472">
        <v>0</v>
      </c>
      <c r="M80" s="472">
        <v>1</v>
      </c>
      <c r="N80" s="472">
        <v>0</v>
      </c>
      <c r="O80" s="472">
        <v>0</v>
      </c>
      <c r="P80" s="472">
        <v>20</v>
      </c>
      <c r="Q80" s="472">
        <v>10</v>
      </c>
      <c r="R80" s="472">
        <v>0</v>
      </c>
      <c r="S80" s="472">
        <v>0</v>
      </c>
      <c r="T80" s="472">
        <v>0</v>
      </c>
      <c r="U80" s="472">
        <v>31</v>
      </c>
      <c r="V80" s="472">
        <v>20</v>
      </c>
      <c r="W80" s="472">
        <v>0</v>
      </c>
      <c r="X80" s="47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71">
        <v>5</v>
      </c>
      <c r="F81" s="472" t="s">
        <v>807</v>
      </c>
      <c r="G81" s="472" t="s">
        <v>773</v>
      </c>
      <c r="H81" s="480">
        <v>25.47</v>
      </c>
      <c r="I81" s="472">
        <v>7</v>
      </c>
      <c r="J81" s="472">
        <v>1</v>
      </c>
      <c r="K81" s="472">
        <v>0</v>
      </c>
      <c r="L81" s="472">
        <v>2</v>
      </c>
      <c r="M81" s="472">
        <v>1</v>
      </c>
      <c r="N81" s="472">
        <v>4</v>
      </c>
      <c r="O81" s="472">
        <v>5</v>
      </c>
      <c r="P81" s="472">
        <v>28</v>
      </c>
      <c r="Q81" s="472">
        <v>40</v>
      </c>
      <c r="R81" s="472">
        <v>0</v>
      </c>
      <c r="S81" s="472">
        <v>0</v>
      </c>
      <c r="T81" s="472">
        <v>20</v>
      </c>
      <c r="U81" s="472">
        <v>22</v>
      </c>
      <c r="V81" s="472">
        <v>17</v>
      </c>
      <c r="W81" s="472">
        <v>0</v>
      </c>
      <c r="X81" s="474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71">
        <v>6</v>
      </c>
      <c r="F82" s="472" t="s">
        <v>809</v>
      </c>
      <c r="G82" s="472" t="s">
        <v>772</v>
      </c>
      <c r="H82" s="480">
        <v>21.04</v>
      </c>
      <c r="I82" s="472">
        <v>4</v>
      </c>
      <c r="J82" s="472">
        <v>1</v>
      </c>
      <c r="K82" s="472">
        <v>0</v>
      </c>
      <c r="L82" s="472">
        <v>0</v>
      </c>
      <c r="M82" s="472">
        <v>1</v>
      </c>
      <c r="N82" s="472">
        <v>0</v>
      </c>
      <c r="O82" s="472">
        <v>0</v>
      </c>
      <c r="P82" s="472">
        <v>40</v>
      </c>
      <c r="Q82" s="472">
        <v>0</v>
      </c>
      <c r="R82" s="472">
        <v>0</v>
      </c>
      <c r="S82" s="472">
        <v>0</v>
      </c>
      <c r="T82" s="472">
        <v>0</v>
      </c>
      <c r="U82" s="472">
        <v>19</v>
      </c>
      <c r="V82" s="472">
        <v>0</v>
      </c>
      <c r="W82" s="472">
        <v>0</v>
      </c>
      <c r="X82" s="474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71">
        <v>7</v>
      </c>
      <c r="F83" s="472" t="s">
        <v>714</v>
      </c>
      <c r="G83" s="472" t="s">
        <v>773</v>
      </c>
      <c r="H83" s="480">
        <v>22.8</v>
      </c>
      <c r="I83" s="472">
        <v>5</v>
      </c>
      <c r="J83" s="472">
        <v>0</v>
      </c>
      <c r="K83" s="472">
        <v>1</v>
      </c>
      <c r="L83" s="472">
        <v>1</v>
      </c>
      <c r="M83" s="472">
        <v>1</v>
      </c>
      <c r="N83" s="472">
        <v>0</v>
      </c>
      <c r="O83" s="472">
        <v>0</v>
      </c>
      <c r="P83" s="472">
        <v>32</v>
      </c>
      <c r="Q83" s="472">
        <v>0</v>
      </c>
      <c r="R83" s="472">
        <v>10</v>
      </c>
      <c r="S83" s="472">
        <v>32</v>
      </c>
      <c r="T83" s="472">
        <v>0</v>
      </c>
      <c r="U83" s="472">
        <v>21</v>
      </c>
      <c r="V83" s="472">
        <v>0</v>
      </c>
      <c r="W83" s="472">
        <v>20</v>
      </c>
      <c r="X83" s="474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71">
        <v>8</v>
      </c>
      <c r="F84" s="472" t="s">
        <v>808</v>
      </c>
      <c r="G84" s="472" t="s">
        <v>772</v>
      </c>
      <c r="H84" s="480">
        <v>20.87</v>
      </c>
      <c r="I84" s="472">
        <v>4</v>
      </c>
      <c r="J84" s="472">
        <v>1</v>
      </c>
      <c r="K84" s="472">
        <v>0</v>
      </c>
      <c r="L84" s="472">
        <v>0</v>
      </c>
      <c r="M84" s="472">
        <v>1</v>
      </c>
      <c r="N84" s="472">
        <v>0</v>
      </c>
      <c r="O84" s="472">
        <v>0</v>
      </c>
      <c r="P84" s="472">
        <v>0</v>
      </c>
      <c r="Q84" s="472">
        <v>66</v>
      </c>
      <c r="R84" s="472">
        <v>0</v>
      </c>
      <c r="S84" s="472">
        <v>0</v>
      </c>
      <c r="T84" s="472">
        <v>0</v>
      </c>
      <c r="U84" s="472">
        <v>0</v>
      </c>
      <c r="V84" s="472">
        <v>21</v>
      </c>
      <c r="W84" s="472">
        <v>0</v>
      </c>
      <c r="X84" s="474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71">
        <v>9</v>
      </c>
      <c r="F85" s="472" t="s">
        <v>1</v>
      </c>
      <c r="G85" s="472"/>
      <c r="H85" s="480"/>
      <c r="I85" s="472">
        <v>0</v>
      </c>
      <c r="J85" s="472">
        <v>0</v>
      </c>
      <c r="K85" s="472">
        <v>0</v>
      </c>
      <c r="L85" s="472">
        <v>0</v>
      </c>
      <c r="M85" s="472">
        <v>0</v>
      </c>
      <c r="N85" s="472">
        <v>0</v>
      </c>
      <c r="O85" s="472">
        <v>0</v>
      </c>
      <c r="P85" s="472">
        <v>0</v>
      </c>
      <c r="Q85" s="472">
        <v>0</v>
      </c>
      <c r="R85" s="472">
        <v>0</v>
      </c>
      <c r="S85" s="472">
        <v>0</v>
      </c>
      <c r="T85" s="472">
        <v>0</v>
      </c>
      <c r="U85" s="472">
        <v>0</v>
      </c>
      <c r="V85" s="472">
        <v>0</v>
      </c>
      <c r="W85" s="472">
        <v>0</v>
      </c>
      <c r="X85" s="474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75">
        <v>10</v>
      </c>
      <c r="F86" s="476" t="s">
        <v>1</v>
      </c>
      <c r="G86" s="476"/>
      <c r="H86" s="481"/>
      <c r="I86" s="476">
        <v>0</v>
      </c>
      <c r="J86" s="476">
        <v>0</v>
      </c>
      <c r="K86" s="476">
        <v>0</v>
      </c>
      <c r="L86" s="476">
        <v>0</v>
      </c>
      <c r="M86" s="476">
        <v>0</v>
      </c>
      <c r="N86" s="476">
        <v>0</v>
      </c>
      <c r="O86" s="476">
        <v>0</v>
      </c>
      <c r="P86" s="476">
        <v>0</v>
      </c>
      <c r="Q86" s="476">
        <v>0</v>
      </c>
      <c r="R86" s="476">
        <v>0</v>
      </c>
      <c r="S86" s="476">
        <v>0</v>
      </c>
      <c r="T86" s="476">
        <v>0</v>
      </c>
      <c r="U86" s="476">
        <v>0</v>
      </c>
      <c r="V86" s="476">
        <v>0</v>
      </c>
      <c r="W86" s="476">
        <v>0</v>
      </c>
      <c r="X86" s="477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406" t="s">
        <v>752</v>
      </c>
      <c r="F108" s="407" t="s">
        <v>753</v>
      </c>
      <c r="G108" s="407" t="s">
        <v>754</v>
      </c>
      <c r="H108" s="407" t="s">
        <v>755</v>
      </c>
      <c r="I108" s="407" t="s">
        <v>756</v>
      </c>
      <c r="J108" s="407" t="s">
        <v>757</v>
      </c>
      <c r="K108" s="407" t="s">
        <v>758</v>
      </c>
      <c r="L108" s="407"/>
      <c r="M108" s="407"/>
      <c r="N108" s="407"/>
      <c r="O108" s="407"/>
      <c r="P108" s="407"/>
      <c r="Q108" s="407"/>
      <c r="R108" s="407"/>
      <c r="S108" s="407"/>
      <c r="T108" s="407"/>
      <c r="U108" s="407"/>
      <c r="V108" s="407"/>
      <c r="W108" s="407"/>
      <c r="X108" s="408"/>
      <c r="Y108">
        <f>IF(ISBLANK(E108),0,1)</f>
        <v>1</v>
      </c>
      <c r="AA108">
        <f ca="1">IF(Y108=1,IF(AA121&gt;0,1,0),0)</f>
        <v>1</v>
      </c>
    </row>
    <row r="109" spans="2:28" x14ac:dyDescent="0.25">
      <c r="E109" s="416">
        <v>7</v>
      </c>
      <c r="F109" s="417">
        <v>9</v>
      </c>
      <c r="G109" s="410">
        <v>2</v>
      </c>
      <c r="H109" s="410">
        <v>10</v>
      </c>
      <c r="I109" s="411">
        <v>16</v>
      </c>
      <c r="J109" s="411">
        <v>25</v>
      </c>
      <c r="K109" s="410">
        <v>54</v>
      </c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2"/>
      <c r="AA109">
        <f>IF(E109=D106,0,1)</f>
        <v>0</v>
      </c>
    </row>
    <row r="110" spans="2:28" x14ac:dyDescent="0.25">
      <c r="E110" s="409" t="s">
        <v>583</v>
      </c>
      <c r="F110" s="410" t="s">
        <v>63</v>
      </c>
      <c r="G110" s="410" t="s">
        <v>759</v>
      </c>
      <c r="H110" s="410" t="s">
        <v>760</v>
      </c>
      <c r="I110" s="411" t="s">
        <v>66</v>
      </c>
      <c r="J110" s="411" t="s">
        <v>67</v>
      </c>
      <c r="K110" s="410" t="s">
        <v>68</v>
      </c>
      <c r="L110" s="410" t="s">
        <v>69</v>
      </c>
      <c r="M110" s="410" t="s">
        <v>22</v>
      </c>
      <c r="N110" s="410" t="s">
        <v>761</v>
      </c>
      <c r="O110" s="410" t="s">
        <v>762</v>
      </c>
      <c r="P110" s="410" t="s">
        <v>763</v>
      </c>
      <c r="Q110" s="410" t="s">
        <v>764</v>
      </c>
      <c r="R110" s="410" t="s">
        <v>765</v>
      </c>
      <c r="S110" s="410" t="s">
        <v>766</v>
      </c>
      <c r="T110" s="410" t="s">
        <v>767</v>
      </c>
      <c r="U110" s="410" t="s">
        <v>768</v>
      </c>
      <c r="V110" s="410" t="s">
        <v>769</v>
      </c>
      <c r="W110" s="410" t="s">
        <v>770</v>
      </c>
      <c r="X110" s="412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409">
        <v>1</v>
      </c>
      <c r="F111" s="410" t="s">
        <v>789</v>
      </c>
      <c r="G111" s="410" t="s">
        <v>772</v>
      </c>
      <c r="H111" s="418">
        <v>17.809999999999999</v>
      </c>
      <c r="I111" s="410">
        <v>1</v>
      </c>
      <c r="J111" s="410">
        <v>0</v>
      </c>
      <c r="K111" s="410">
        <v>0</v>
      </c>
      <c r="L111" s="410">
        <v>0</v>
      </c>
      <c r="M111" s="410">
        <v>1</v>
      </c>
      <c r="N111" s="410">
        <v>0</v>
      </c>
      <c r="O111" s="410">
        <v>0</v>
      </c>
      <c r="P111" s="410">
        <v>32</v>
      </c>
      <c r="Q111" s="410">
        <v>0</v>
      </c>
      <c r="R111" s="410">
        <v>0</v>
      </c>
      <c r="S111" s="410">
        <v>0</v>
      </c>
      <c r="T111" s="410">
        <v>0</v>
      </c>
      <c r="U111" s="410">
        <v>25</v>
      </c>
      <c r="V111" s="410">
        <v>0</v>
      </c>
      <c r="W111" s="410">
        <v>0</v>
      </c>
      <c r="X111" s="412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9">
        <v>2</v>
      </c>
      <c r="F112" s="410" t="s">
        <v>593</v>
      </c>
      <c r="G112" s="410" t="s">
        <v>772</v>
      </c>
      <c r="H112" s="418">
        <v>23.89</v>
      </c>
      <c r="I112" s="410">
        <v>5</v>
      </c>
      <c r="J112" s="410">
        <v>3</v>
      </c>
      <c r="K112" s="410">
        <v>0</v>
      </c>
      <c r="L112" s="410">
        <v>0</v>
      </c>
      <c r="M112" s="410">
        <v>1</v>
      </c>
      <c r="N112" s="410">
        <v>0</v>
      </c>
      <c r="O112" s="410">
        <v>40</v>
      </c>
      <c r="P112" s="410">
        <v>0</v>
      </c>
      <c r="Q112" s="410">
        <v>20</v>
      </c>
      <c r="R112" s="410">
        <v>0</v>
      </c>
      <c r="S112" s="410">
        <v>0</v>
      </c>
      <c r="T112" s="410">
        <v>25</v>
      </c>
      <c r="U112" s="410">
        <v>0</v>
      </c>
      <c r="V112" s="410">
        <v>16</v>
      </c>
      <c r="W112" s="410">
        <v>0</v>
      </c>
      <c r="X112" s="412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409">
        <v>3</v>
      </c>
      <c r="F113" s="410" t="s">
        <v>787</v>
      </c>
      <c r="G113" s="410" t="s">
        <v>772</v>
      </c>
      <c r="H113" s="418">
        <v>19.57</v>
      </c>
      <c r="I113" s="410">
        <v>5</v>
      </c>
      <c r="J113" s="410">
        <v>1</v>
      </c>
      <c r="K113" s="410">
        <v>0</v>
      </c>
      <c r="L113" s="410">
        <v>1</v>
      </c>
      <c r="M113" s="410">
        <v>1</v>
      </c>
      <c r="N113" s="410">
        <v>30</v>
      </c>
      <c r="O113" s="410">
        <v>0</v>
      </c>
      <c r="P113" s="410">
        <v>14</v>
      </c>
      <c r="Q113" s="410">
        <v>16</v>
      </c>
      <c r="R113" s="410">
        <v>0</v>
      </c>
      <c r="S113" s="410">
        <v>0</v>
      </c>
      <c r="T113" s="410">
        <v>0</v>
      </c>
      <c r="U113" s="410">
        <v>29</v>
      </c>
      <c r="V113" s="410">
        <v>31</v>
      </c>
      <c r="W113" s="410">
        <v>0</v>
      </c>
      <c r="X113" s="412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409">
        <v>4</v>
      </c>
      <c r="F114" s="410" t="s">
        <v>788</v>
      </c>
      <c r="G114" s="410" t="s">
        <v>772</v>
      </c>
      <c r="H114" s="418">
        <v>17.899999999999999</v>
      </c>
      <c r="I114" s="410">
        <v>3</v>
      </c>
      <c r="J114" s="410">
        <v>1</v>
      </c>
      <c r="K114" s="410">
        <v>0</v>
      </c>
      <c r="L114" s="410">
        <v>0</v>
      </c>
      <c r="M114" s="410">
        <v>1</v>
      </c>
      <c r="N114" s="410">
        <v>0</v>
      </c>
      <c r="O114" s="410">
        <v>16</v>
      </c>
      <c r="P114" s="410">
        <v>0</v>
      </c>
      <c r="Q114" s="410">
        <v>0</v>
      </c>
      <c r="R114" s="410">
        <v>0</v>
      </c>
      <c r="S114" s="410">
        <v>0</v>
      </c>
      <c r="T114" s="410">
        <v>33</v>
      </c>
      <c r="U114" s="410">
        <v>0</v>
      </c>
      <c r="V114" s="410">
        <v>0</v>
      </c>
      <c r="W114" s="410">
        <v>0</v>
      </c>
      <c r="X114" s="412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409">
        <v>5</v>
      </c>
      <c r="F115" s="410" t="s">
        <v>697</v>
      </c>
      <c r="G115" s="410" t="s">
        <v>772</v>
      </c>
      <c r="H115" s="418">
        <v>22.07</v>
      </c>
      <c r="I115" s="410">
        <v>4</v>
      </c>
      <c r="J115" s="410">
        <v>2</v>
      </c>
      <c r="K115" s="410">
        <v>0</v>
      </c>
      <c r="L115" s="410">
        <v>0</v>
      </c>
      <c r="M115" s="410">
        <v>1</v>
      </c>
      <c r="N115" s="410">
        <v>0</v>
      </c>
      <c r="O115" s="410">
        <v>36</v>
      </c>
      <c r="P115" s="410">
        <v>20</v>
      </c>
      <c r="Q115" s="410">
        <v>0</v>
      </c>
      <c r="R115" s="410">
        <v>0</v>
      </c>
      <c r="S115" s="410">
        <v>0</v>
      </c>
      <c r="T115" s="410">
        <v>21</v>
      </c>
      <c r="U115" s="410">
        <v>20</v>
      </c>
      <c r="V115" s="410">
        <v>0</v>
      </c>
      <c r="W115" s="410">
        <v>0</v>
      </c>
      <c r="X115" s="412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409">
        <v>6</v>
      </c>
      <c r="F116" s="410" t="s">
        <v>597</v>
      </c>
      <c r="G116" s="410" t="s">
        <v>773</v>
      </c>
      <c r="H116" s="418">
        <v>26.21</v>
      </c>
      <c r="I116" s="410">
        <v>7</v>
      </c>
      <c r="J116" s="410">
        <v>2</v>
      </c>
      <c r="K116" s="410">
        <v>0</v>
      </c>
      <c r="L116" s="410">
        <v>1</v>
      </c>
      <c r="M116" s="410">
        <v>1</v>
      </c>
      <c r="N116" s="410">
        <v>0</v>
      </c>
      <c r="O116" s="410">
        <v>10</v>
      </c>
      <c r="P116" s="410">
        <v>0</v>
      </c>
      <c r="Q116" s="410">
        <v>36</v>
      </c>
      <c r="R116" s="410">
        <v>46</v>
      </c>
      <c r="S116" s="410">
        <v>0</v>
      </c>
      <c r="T116" s="410">
        <v>25</v>
      </c>
      <c r="U116" s="410">
        <v>0</v>
      </c>
      <c r="V116" s="410">
        <v>16</v>
      </c>
      <c r="W116" s="410">
        <v>17</v>
      </c>
      <c r="X116" s="412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409">
        <v>7</v>
      </c>
      <c r="F117" s="410" t="s">
        <v>636</v>
      </c>
      <c r="G117" s="410" t="s">
        <v>772</v>
      </c>
      <c r="H117" s="418">
        <v>20.21</v>
      </c>
      <c r="I117" s="410">
        <v>4</v>
      </c>
      <c r="J117" s="410">
        <v>1</v>
      </c>
      <c r="K117" s="410">
        <v>0</v>
      </c>
      <c r="L117" s="410">
        <v>0</v>
      </c>
      <c r="M117" s="410">
        <v>1</v>
      </c>
      <c r="N117" s="410">
        <v>0</v>
      </c>
      <c r="O117" s="410">
        <v>74</v>
      </c>
      <c r="P117" s="410">
        <v>0</v>
      </c>
      <c r="Q117" s="410">
        <v>0</v>
      </c>
      <c r="R117" s="410">
        <v>72</v>
      </c>
      <c r="S117" s="410">
        <v>0</v>
      </c>
      <c r="T117" s="410">
        <v>30</v>
      </c>
      <c r="U117" s="410">
        <v>0</v>
      </c>
      <c r="V117" s="410">
        <v>0</v>
      </c>
      <c r="W117" s="410">
        <v>21</v>
      </c>
      <c r="X117" s="412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409">
        <v>8</v>
      </c>
      <c r="F118" s="410" t="s">
        <v>698</v>
      </c>
      <c r="G118" s="410" t="s">
        <v>772</v>
      </c>
      <c r="H118" s="418">
        <v>19.09</v>
      </c>
      <c r="I118" s="410">
        <v>3</v>
      </c>
      <c r="J118" s="410">
        <v>1</v>
      </c>
      <c r="K118" s="410">
        <v>0</v>
      </c>
      <c r="L118" s="410">
        <v>0</v>
      </c>
      <c r="M118" s="410">
        <v>1</v>
      </c>
      <c r="N118" s="410">
        <v>0</v>
      </c>
      <c r="O118" s="410">
        <v>32</v>
      </c>
      <c r="P118" s="410">
        <v>0</v>
      </c>
      <c r="Q118" s="410">
        <v>0</v>
      </c>
      <c r="R118" s="410">
        <v>4</v>
      </c>
      <c r="S118" s="410">
        <v>0</v>
      </c>
      <c r="T118" s="410">
        <v>25</v>
      </c>
      <c r="U118" s="410">
        <v>0</v>
      </c>
      <c r="V118" s="410">
        <v>0</v>
      </c>
      <c r="W118" s="410">
        <v>30</v>
      </c>
      <c r="X118" s="412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9">
        <v>9</v>
      </c>
      <c r="F119" s="410" t="s">
        <v>1</v>
      </c>
      <c r="G119" s="410"/>
      <c r="H119" s="418"/>
      <c r="I119" s="410">
        <v>0</v>
      </c>
      <c r="J119" s="410">
        <v>0</v>
      </c>
      <c r="K119" s="410">
        <v>0</v>
      </c>
      <c r="L119" s="410">
        <v>0</v>
      </c>
      <c r="M119" s="410">
        <v>0</v>
      </c>
      <c r="N119" s="410">
        <v>0</v>
      </c>
      <c r="O119" s="410">
        <v>0</v>
      </c>
      <c r="P119" s="410">
        <v>0</v>
      </c>
      <c r="Q119" s="410">
        <v>0</v>
      </c>
      <c r="R119" s="410">
        <v>0</v>
      </c>
      <c r="S119" s="410">
        <v>0</v>
      </c>
      <c r="T119" s="410">
        <v>0</v>
      </c>
      <c r="U119" s="410">
        <v>0</v>
      </c>
      <c r="V119" s="410">
        <v>0</v>
      </c>
      <c r="W119" s="410">
        <v>0</v>
      </c>
      <c r="X119" s="412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13">
        <v>10</v>
      </c>
      <c r="F120" s="414" t="s">
        <v>1</v>
      </c>
      <c r="G120" s="414"/>
      <c r="H120" s="419"/>
      <c r="I120" s="414">
        <v>0</v>
      </c>
      <c r="J120" s="414">
        <v>0</v>
      </c>
      <c r="K120" s="414">
        <v>0</v>
      </c>
      <c r="L120" s="414">
        <v>0</v>
      </c>
      <c r="M120" s="414">
        <v>0</v>
      </c>
      <c r="N120" s="414">
        <v>0</v>
      </c>
      <c r="O120" s="414">
        <v>0</v>
      </c>
      <c r="P120" s="414">
        <v>0</v>
      </c>
      <c r="Q120" s="414">
        <v>0</v>
      </c>
      <c r="R120" s="414">
        <v>0</v>
      </c>
      <c r="S120" s="414">
        <v>0</v>
      </c>
      <c r="T120" s="414">
        <v>0</v>
      </c>
      <c r="U120" s="414">
        <v>0</v>
      </c>
      <c r="V120" s="414">
        <v>0</v>
      </c>
      <c r="W120" s="414">
        <v>0</v>
      </c>
      <c r="X120" s="415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90" t="s">
        <v>752</v>
      </c>
      <c r="F125" s="391" t="s">
        <v>753</v>
      </c>
      <c r="G125" s="391" t="s">
        <v>754</v>
      </c>
      <c r="H125" s="391" t="s">
        <v>755</v>
      </c>
      <c r="I125" s="391" t="s">
        <v>756</v>
      </c>
      <c r="J125" s="391" t="s">
        <v>757</v>
      </c>
      <c r="K125" s="391" t="s">
        <v>758</v>
      </c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2"/>
      <c r="Y125">
        <f>IF(ISBLANK(E125),0,1)</f>
        <v>1</v>
      </c>
      <c r="AA125">
        <f ca="1">IF(Y125=1,IF(AA138&gt;0,1,0),0)</f>
        <v>1</v>
      </c>
    </row>
    <row r="126" spans="2:28" x14ac:dyDescent="0.25">
      <c r="E126" s="400">
        <v>8</v>
      </c>
      <c r="F126" s="401">
        <v>4</v>
      </c>
      <c r="G126" s="394">
        <v>10</v>
      </c>
      <c r="H126" s="394">
        <v>2</v>
      </c>
      <c r="I126" s="395">
        <v>25</v>
      </c>
      <c r="J126" s="395">
        <v>8</v>
      </c>
      <c r="K126" s="394">
        <v>71</v>
      </c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6"/>
      <c r="AA126">
        <f>IF(E126=D123,0,1)</f>
        <v>0</v>
      </c>
    </row>
    <row r="127" spans="2:28" x14ac:dyDescent="0.25">
      <c r="E127" s="393" t="s">
        <v>583</v>
      </c>
      <c r="F127" s="394" t="s">
        <v>63</v>
      </c>
      <c r="G127" s="394" t="s">
        <v>759</v>
      </c>
      <c r="H127" s="394" t="s">
        <v>760</v>
      </c>
      <c r="I127" s="395" t="s">
        <v>66</v>
      </c>
      <c r="J127" s="395" t="s">
        <v>67</v>
      </c>
      <c r="K127" s="394" t="s">
        <v>68</v>
      </c>
      <c r="L127" s="394" t="s">
        <v>69</v>
      </c>
      <c r="M127" s="394" t="s">
        <v>22</v>
      </c>
      <c r="N127" s="394" t="s">
        <v>761</v>
      </c>
      <c r="O127" s="394" t="s">
        <v>762</v>
      </c>
      <c r="P127" s="394" t="s">
        <v>763</v>
      </c>
      <c r="Q127" s="394" t="s">
        <v>764</v>
      </c>
      <c r="R127" s="394" t="s">
        <v>765</v>
      </c>
      <c r="S127" s="394" t="s">
        <v>766</v>
      </c>
      <c r="T127" s="394" t="s">
        <v>767</v>
      </c>
      <c r="U127" s="394" t="s">
        <v>768</v>
      </c>
      <c r="V127" s="394" t="s">
        <v>769</v>
      </c>
      <c r="W127" s="394" t="s">
        <v>770</v>
      </c>
      <c r="X127" s="396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93">
        <v>1</v>
      </c>
      <c r="F128" s="394" t="s">
        <v>728</v>
      </c>
      <c r="G128" s="394" t="s">
        <v>773</v>
      </c>
      <c r="H128" s="402">
        <v>26.27</v>
      </c>
      <c r="I128" s="394">
        <v>6</v>
      </c>
      <c r="J128" s="394">
        <v>2</v>
      </c>
      <c r="K128" s="394">
        <v>0</v>
      </c>
      <c r="L128" s="394">
        <v>1</v>
      </c>
      <c r="M128" s="394">
        <v>1</v>
      </c>
      <c r="N128" s="394">
        <v>0</v>
      </c>
      <c r="O128" s="394">
        <v>36</v>
      </c>
      <c r="P128" s="394">
        <v>0</v>
      </c>
      <c r="Q128" s="394">
        <v>96</v>
      </c>
      <c r="R128" s="394">
        <v>52</v>
      </c>
      <c r="S128" s="394">
        <v>0</v>
      </c>
      <c r="T128" s="394">
        <v>20</v>
      </c>
      <c r="U128" s="394">
        <v>0</v>
      </c>
      <c r="V128" s="394">
        <v>18</v>
      </c>
      <c r="W128" s="394">
        <v>17</v>
      </c>
      <c r="X128" s="396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3">
        <v>2</v>
      </c>
      <c r="F129" s="394" t="s">
        <v>774</v>
      </c>
      <c r="G129" s="394" t="s">
        <v>773</v>
      </c>
      <c r="H129" s="402">
        <v>27.33</v>
      </c>
      <c r="I129" s="394">
        <v>3</v>
      </c>
      <c r="J129" s="394">
        <v>2</v>
      </c>
      <c r="K129" s="394">
        <v>1</v>
      </c>
      <c r="L129" s="394">
        <v>2</v>
      </c>
      <c r="M129" s="394">
        <v>1</v>
      </c>
      <c r="N129" s="394">
        <v>96</v>
      </c>
      <c r="O129" s="394">
        <v>85</v>
      </c>
      <c r="P129" s="394">
        <v>76</v>
      </c>
      <c r="Q129" s="394">
        <v>20</v>
      </c>
      <c r="R129" s="394">
        <v>0</v>
      </c>
      <c r="S129" s="394">
        <v>0</v>
      </c>
      <c r="T129" s="394">
        <v>18</v>
      </c>
      <c r="U129" s="394">
        <v>21</v>
      </c>
      <c r="V129" s="394">
        <v>16</v>
      </c>
      <c r="W129" s="394">
        <v>0</v>
      </c>
      <c r="X129" s="396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93">
        <v>3</v>
      </c>
      <c r="F130" s="394" t="s">
        <v>598</v>
      </c>
      <c r="G130" s="394" t="s">
        <v>773</v>
      </c>
      <c r="H130" s="402">
        <v>23.48</v>
      </c>
      <c r="I130" s="394">
        <v>3</v>
      </c>
      <c r="J130" s="394">
        <v>2</v>
      </c>
      <c r="K130" s="394">
        <v>0</v>
      </c>
      <c r="L130" s="394">
        <v>1</v>
      </c>
      <c r="M130" s="394">
        <v>1</v>
      </c>
      <c r="N130" s="394">
        <v>0</v>
      </c>
      <c r="O130" s="394">
        <v>35</v>
      </c>
      <c r="P130" s="394">
        <v>16</v>
      </c>
      <c r="Q130" s="394">
        <v>20</v>
      </c>
      <c r="R130" s="394">
        <v>0</v>
      </c>
      <c r="S130" s="394">
        <v>0</v>
      </c>
      <c r="T130" s="394">
        <v>18</v>
      </c>
      <c r="U130" s="394">
        <v>23</v>
      </c>
      <c r="V130" s="394">
        <v>23</v>
      </c>
      <c r="W130" s="394">
        <v>0</v>
      </c>
      <c r="X130" s="396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93">
        <v>4</v>
      </c>
      <c r="F131" s="394" t="s">
        <v>599</v>
      </c>
      <c r="G131" s="394" t="s">
        <v>773</v>
      </c>
      <c r="H131" s="402">
        <v>28.36</v>
      </c>
      <c r="I131" s="394">
        <v>7</v>
      </c>
      <c r="J131" s="394">
        <v>1</v>
      </c>
      <c r="K131" s="394">
        <v>0</v>
      </c>
      <c r="L131" s="394">
        <v>1</v>
      </c>
      <c r="M131" s="394">
        <v>1</v>
      </c>
      <c r="N131" s="394">
        <v>0</v>
      </c>
      <c r="O131" s="394">
        <v>96</v>
      </c>
      <c r="P131" s="394">
        <v>16</v>
      </c>
      <c r="Q131" s="394">
        <v>121</v>
      </c>
      <c r="R131" s="394">
        <v>0</v>
      </c>
      <c r="S131" s="394">
        <v>0</v>
      </c>
      <c r="T131" s="394">
        <v>15</v>
      </c>
      <c r="U131" s="394">
        <v>23</v>
      </c>
      <c r="V131" s="394">
        <v>15</v>
      </c>
      <c r="W131" s="394">
        <v>0</v>
      </c>
      <c r="X131" s="396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93">
        <v>5</v>
      </c>
      <c r="F132" s="394" t="s">
        <v>656</v>
      </c>
      <c r="G132" s="394" t="s">
        <v>773</v>
      </c>
      <c r="H132" s="402">
        <v>21.57</v>
      </c>
      <c r="I132" s="394">
        <v>4</v>
      </c>
      <c r="J132" s="394">
        <v>1</v>
      </c>
      <c r="K132" s="394">
        <v>0</v>
      </c>
      <c r="L132" s="394">
        <v>1</v>
      </c>
      <c r="M132" s="394">
        <v>1</v>
      </c>
      <c r="N132" s="394">
        <v>0</v>
      </c>
      <c r="O132" s="394">
        <v>8</v>
      </c>
      <c r="P132" s="394">
        <v>0</v>
      </c>
      <c r="Q132" s="394">
        <v>39</v>
      </c>
      <c r="R132" s="394">
        <v>40</v>
      </c>
      <c r="S132" s="394">
        <v>0</v>
      </c>
      <c r="T132" s="394">
        <v>25</v>
      </c>
      <c r="U132" s="394">
        <v>0</v>
      </c>
      <c r="V132" s="394">
        <v>20</v>
      </c>
      <c r="W132" s="394">
        <v>20</v>
      </c>
      <c r="X132" s="396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393">
        <v>6</v>
      </c>
      <c r="F133" s="394" t="s">
        <v>776</v>
      </c>
      <c r="G133" s="394" t="s">
        <v>773</v>
      </c>
      <c r="H133" s="402">
        <v>19.440000000000001</v>
      </c>
      <c r="I133" s="394">
        <v>2</v>
      </c>
      <c r="J133" s="394">
        <v>1</v>
      </c>
      <c r="K133" s="394">
        <v>0</v>
      </c>
      <c r="L133" s="394">
        <v>1</v>
      </c>
      <c r="M133" s="394">
        <v>1</v>
      </c>
      <c r="N133" s="394">
        <v>0</v>
      </c>
      <c r="O133" s="394">
        <v>0</v>
      </c>
      <c r="P133" s="394">
        <v>61</v>
      </c>
      <c r="Q133" s="394">
        <v>10</v>
      </c>
      <c r="R133" s="394">
        <v>0</v>
      </c>
      <c r="S133" s="394">
        <v>32</v>
      </c>
      <c r="T133" s="394">
        <v>0</v>
      </c>
      <c r="U133" s="394">
        <v>23</v>
      </c>
      <c r="V133" s="394">
        <v>28</v>
      </c>
      <c r="W133" s="394">
        <v>0</v>
      </c>
      <c r="X133" s="396">
        <v>25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93">
        <v>7</v>
      </c>
      <c r="F134" s="394" t="s">
        <v>775</v>
      </c>
      <c r="G134" s="394" t="s">
        <v>773</v>
      </c>
      <c r="H134" s="402">
        <v>31.31</v>
      </c>
      <c r="I134" s="394">
        <v>5</v>
      </c>
      <c r="J134" s="394">
        <v>4</v>
      </c>
      <c r="K134" s="394">
        <v>1</v>
      </c>
      <c r="L134" s="394">
        <v>2</v>
      </c>
      <c r="M134" s="394">
        <v>1</v>
      </c>
      <c r="N134" s="394">
        <v>40</v>
      </c>
      <c r="O134" s="394">
        <v>48</v>
      </c>
      <c r="P134" s="394">
        <v>20</v>
      </c>
      <c r="Q134" s="394">
        <v>24</v>
      </c>
      <c r="R134" s="394">
        <v>0</v>
      </c>
      <c r="S134" s="394">
        <v>0</v>
      </c>
      <c r="T134" s="394">
        <v>18</v>
      </c>
      <c r="U134" s="394">
        <v>16</v>
      </c>
      <c r="V134" s="394">
        <v>14</v>
      </c>
      <c r="W134" s="394">
        <v>0</v>
      </c>
      <c r="X134" s="396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3">
        <v>8</v>
      </c>
      <c r="F135" s="394" t="s">
        <v>721</v>
      </c>
      <c r="G135" s="394" t="s">
        <v>772</v>
      </c>
      <c r="H135" s="402">
        <v>21.55</v>
      </c>
      <c r="I135" s="394">
        <v>7</v>
      </c>
      <c r="J135" s="394">
        <v>1</v>
      </c>
      <c r="K135" s="394">
        <v>0</v>
      </c>
      <c r="L135" s="394">
        <v>1</v>
      </c>
      <c r="M135" s="394">
        <v>1</v>
      </c>
      <c r="N135" s="394">
        <v>8</v>
      </c>
      <c r="O135" s="394">
        <v>24</v>
      </c>
      <c r="P135" s="394">
        <v>0</v>
      </c>
      <c r="Q135" s="394">
        <v>0</v>
      </c>
      <c r="R135" s="394">
        <v>0</v>
      </c>
      <c r="S135" s="394">
        <v>0</v>
      </c>
      <c r="T135" s="394">
        <v>23</v>
      </c>
      <c r="U135" s="394">
        <v>0</v>
      </c>
      <c r="V135" s="394">
        <v>0</v>
      </c>
      <c r="W135" s="394">
        <v>0</v>
      </c>
      <c r="X135" s="396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93">
        <v>9</v>
      </c>
      <c r="F136" s="394" t="s">
        <v>1</v>
      </c>
      <c r="G136" s="394"/>
      <c r="H136" s="402"/>
      <c r="I136" s="394">
        <v>0</v>
      </c>
      <c r="J136" s="394">
        <v>0</v>
      </c>
      <c r="K136" s="394">
        <v>0</v>
      </c>
      <c r="L136" s="394">
        <v>0</v>
      </c>
      <c r="M136" s="394">
        <v>0</v>
      </c>
      <c r="N136" s="394">
        <v>0</v>
      </c>
      <c r="O136" s="394">
        <v>0</v>
      </c>
      <c r="P136" s="394">
        <v>0</v>
      </c>
      <c r="Q136" s="394">
        <v>0</v>
      </c>
      <c r="R136" s="394">
        <v>0</v>
      </c>
      <c r="S136" s="394">
        <v>0</v>
      </c>
      <c r="T136" s="394">
        <v>0</v>
      </c>
      <c r="U136" s="394">
        <v>0</v>
      </c>
      <c r="V136" s="394">
        <v>0</v>
      </c>
      <c r="W136" s="394">
        <v>0</v>
      </c>
      <c r="X136" s="396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7">
        <v>10</v>
      </c>
      <c r="F137" s="398" t="s">
        <v>1</v>
      </c>
      <c r="G137" s="398"/>
      <c r="H137" s="403"/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  <c r="N137" s="398">
        <v>0</v>
      </c>
      <c r="O137" s="398">
        <v>0</v>
      </c>
      <c r="P137" s="398">
        <v>0</v>
      </c>
      <c r="Q137" s="398">
        <v>0</v>
      </c>
      <c r="R137" s="398">
        <v>0</v>
      </c>
      <c r="S137" s="398">
        <v>0</v>
      </c>
      <c r="T137" s="398">
        <v>0</v>
      </c>
      <c r="U137" s="398">
        <v>0</v>
      </c>
      <c r="V137" s="398">
        <v>0</v>
      </c>
      <c r="W137" s="398">
        <v>0</v>
      </c>
      <c r="X137" s="399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790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24" priority="69" stopIfTrue="1">
      <formula>IF(AA162=1,TRUE,FALSE)</formula>
    </cfRule>
    <cfRule type="expression" dxfId="102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22" priority="60" stopIfTrue="1">
      <formula>IF(AA213=1,TRUE,FALSE)</formula>
    </cfRule>
    <cfRule type="expression" dxfId="102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20" priority="57" stopIfTrue="1">
      <formula>IF(AA230=1,TRUE,FALSE)</formula>
    </cfRule>
    <cfRule type="expression" dxfId="101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17" priority="46" stopIfTrue="1">
      <formula>IF(AA196=1,TRUE,FALSE)</formula>
    </cfRule>
    <cfRule type="expression" dxfId="1016" priority="47" stopIfTrue="1">
      <formula>IF(AA196=0,TRUE,FALSE)</formula>
    </cfRule>
  </conditionalFormatting>
  <conditionalFormatting sqref="N193:S205">
    <cfRule type="cellIs" dxfId="101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14" priority="39" stopIfTrue="1">
      <formula>IF(AA9=1,TRUE,FALSE)</formula>
    </cfRule>
    <cfRule type="expression" dxfId="1013" priority="40" stopIfTrue="1">
      <formula>IF(AA9=0,TRUE,FALSE)</formula>
    </cfRule>
  </conditionalFormatting>
  <conditionalFormatting sqref="N6:S18">
    <cfRule type="cellIs" dxfId="101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11" priority="35" stopIfTrue="1">
      <formula>IF(AA26=1,TRUE,FALSE)</formula>
    </cfRule>
    <cfRule type="expression" dxfId="1010" priority="36" stopIfTrue="1">
      <formula>IF(AA26=0,TRUE,FALSE)</formula>
    </cfRule>
  </conditionalFormatting>
  <conditionalFormatting sqref="N23:S35">
    <cfRule type="cellIs" dxfId="100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8" priority="31" stopIfTrue="1">
      <formula>IF(AA43=1,TRUE,FALSE)</formula>
    </cfRule>
    <cfRule type="expression" dxfId="1007" priority="32" stopIfTrue="1">
      <formula>IF(AA43=0,TRUE,FALSE)</formula>
    </cfRule>
  </conditionalFormatting>
  <conditionalFormatting sqref="N40:S52">
    <cfRule type="cellIs" dxfId="100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005" priority="27" stopIfTrue="1">
      <formula>IF(AA60=1,TRUE,FALSE)</formula>
    </cfRule>
    <cfRule type="expression" dxfId="1004" priority="28" stopIfTrue="1">
      <formula>IF(AA60=0,TRUE,FALSE)</formula>
    </cfRule>
  </conditionalFormatting>
  <conditionalFormatting sqref="N57:S69">
    <cfRule type="cellIs" dxfId="100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002" priority="23" stopIfTrue="1">
      <formula>IF(AA77=1,TRUE,FALSE)</formula>
    </cfRule>
    <cfRule type="expression" dxfId="1001" priority="24" stopIfTrue="1">
      <formula>IF(AA77=0,TRUE,FALSE)</formula>
    </cfRule>
  </conditionalFormatting>
  <conditionalFormatting sqref="N74:S86">
    <cfRule type="cellIs" dxfId="100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9" priority="19" stopIfTrue="1">
      <formula>IF(AA94=1,TRUE,FALSE)</formula>
    </cfRule>
    <cfRule type="expression" dxfId="998" priority="20" stopIfTrue="1">
      <formula>IF(AA94=0,TRUE,FALSE)</formula>
    </cfRule>
  </conditionalFormatting>
  <conditionalFormatting sqref="N91:S103">
    <cfRule type="cellIs" dxfId="99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96" priority="15" stopIfTrue="1">
      <formula>IF(AA111=1,TRUE,FALSE)</formula>
    </cfRule>
    <cfRule type="expression" dxfId="995" priority="16" stopIfTrue="1">
      <formula>IF(AA111=0,TRUE,FALSE)</formula>
    </cfRule>
  </conditionalFormatting>
  <conditionalFormatting sqref="N108:S120">
    <cfRule type="cellIs" dxfId="99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93" priority="11" stopIfTrue="1">
      <formula>IF(AA128=1,TRUE,FALSE)</formula>
    </cfRule>
    <cfRule type="expression" dxfId="992" priority="12" stopIfTrue="1">
      <formula>IF(AA128=0,TRUE,FALSE)</formula>
    </cfRule>
  </conditionalFormatting>
  <conditionalFormatting sqref="N125:S137">
    <cfRule type="cellIs" dxfId="99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90" priority="7" stopIfTrue="1">
      <formula>IF(AA145=1,TRUE,FALSE)</formula>
    </cfRule>
    <cfRule type="expression" dxfId="989" priority="8" stopIfTrue="1">
      <formula>IF(AA145=0,TRUE,FALSE)</formula>
    </cfRule>
  </conditionalFormatting>
  <conditionalFormatting sqref="N142:S154">
    <cfRule type="cellIs" dxfId="98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87" priority="3" stopIfTrue="1">
      <formula>IF(AA179=1,TRUE,FALSE)</formula>
    </cfRule>
    <cfRule type="expression" dxfId="986" priority="4" stopIfTrue="1">
      <formula>IF(AA179=0,TRUE,FALSE)</formula>
    </cfRule>
  </conditionalFormatting>
  <conditionalFormatting sqref="N176:S188">
    <cfRule type="cellIs" dxfId="9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0" priority="53" stopIfTrue="1">
      <formula>IF(AA162=1,TRUE,FALSE)</formula>
    </cfRule>
    <cfRule type="expression" dxfId="6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8" priority="50" stopIfTrue="1">
      <formula>IF(AA213=1,TRUE,FALSE)</formula>
    </cfRule>
    <cfRule type="expression" dxfId="6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66" priority="47" stopIfTrue="1">
      <formula>IF(AA230=1,TRUE,FALSE)</formula>
    </cfRule>
    <cfRule type="expression" dxfId="6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63" priority="43" stopIfTrue="1">
      <formula>IF(AA196=1,TRUE,FALSE)</formula>
    </cfRule>
    <cfRule type="expression" dxfId="662" priority="44" stopIfTrue="1">
      <formula>IF(AA196=0,TRUE,FALSE)</formula>
    </cfRule>
  </conditionalFormatting>
  <conditionalFormatting sqref="N193:S205">
    <cfRule type="cellIs" dxfId="6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0" priority="39" stopIfTrue="1">
      <formula>IF(AA9=1,TRUE,FALSE)</formula>
    </cfRule>
    <cfRule type="expression" dxfId="659" priority="40" stopIfTrue="1">
      <formula>IF(AA9=0,TRUE,FALSE)</formula>
    </cfRule>
  </conditionalFormatting>
  <conditionalFormatting sqref="N6:S18">
    <cfRule type="cellIs" dxfId="6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7" priority="35" stopIfTrue="1">
      <formula>IF(AA26=1,TRUE,FALSE)</formula>
    </cfRule>
    <cfRule type="expression" dxfId="656" priority="36" stopIfTrue="1">
      <formula>IF(AA26=0,TRUE,FALSE)</formula>
    </cfRule>
  </conditionalFormatting>
  <conditionalFormatting sqref="N23:S35">
    <cfRule type="cellIs" dxfId="6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54" priority="31" stopIfTrue="1">
      <formula>IF(AA43=1,TRUE,FALSE)</formula>
    </cfRule>
    <cfRule type="expression" dxfId="653" priority="32" stopIfTrue="1">
      <formula>IF(AA43=0,TRUE,FALSE)</formula>
    </cfRule>
  </conditionalFormatting>
  <conditionalFormatting sqref="N40:S52">
    <cfRule type="cellIs" dxfId="6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1" priority="27" stopIfTrue="1">
      <formula>IF(AA60=1,TRUE,FALSE)</formula>
    </cfRule>
    <cfRule type="expression" dxfId="650" priority="28" stopIfTrue="1">
      <formula>IF(AA60=0,TRUE,FALSE)</formula>
    </cfRule>
  </conditionalFormatting>
  <conditionalFormatting sqref="N57:S69">
    <cfRule type="cellIs" dxfId="6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8" priority="23" stopIfTrue="1">
      <formula>IF(AA77=1,TRUE,FALSE)</formula>
    </cfRule>
    <cfRule type="expression" dxfId="647" priority="24" stopIfTrue="1">
      <formula>IF(AA77=0,TRUE,FALSE)</formula>
    </cfRule>
  </conditionalFormatting>
  <conditionalFormatting sqref="N74:S86">
    <cfRule type="cellIs" dxfId="6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45" priority="19" stopIfTrue="1">
      <formula>IF(AA94=1,TRUE,FALSE)</formula>
    </cfRule>
    <cfRule type="expression" dxfId="644" priority="20" stopIfTrue="1">
      <formula>IF(AA94=0,TRUE,FALSE)</formula>
    </cfRule>
  </conditionalFormatting>
  <conditionalFormatting sqref="N91:S103">
    <cfRule type="cellIs" dxfId="6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42" priority="15" stopIfTrue="1">
      <formula>IF(AA111=1,TRUE,FALSE)</formula>
    </cfRule>
    <cfRule type="expression" dxfId="641" priority="16" stopIfTrue="1">
      <formula>IF(AA111=0,TRUE,FALSE)</formula>
    </cfRule>
  </conditionalFormatting>
  <conditionalFormatting sqref="N108:S120">
    <cfRule type="cellIs" dxfId="6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9" priority="11" stopIfTrue="1">
      <formula>IF(AA128=1,TRUE,FALSE)</formula>
    </cfRule>
    <cfRule type="expression" dxfId="638" priority="12" stopIfTrue="1">
      <formula>IF(AA128=0,TRUE,FALSE)</formula>
    </cfRule>
  </conditionalFormatting>
  <conditionalFormatting sqref="N125:S137">
    <cfRule type="cellIs" dxfId="6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36" priority="7" stopIfTrue="1">
      <formula>IF(AA145=1,TRUE,FALSE)</formula>
    </cfRule>
    <cfRule type="expression" dxfId="635" priority="8" stopIfTrue="1">
      <formula>IF(AA145=0,TRUE,FALSE)</formula>
    </cfRule>
  </conditionalFormatting>
  <conditionalFormatting sqref="N142:S154">
    <cfRule type="cellIs" dxfId="6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33" priority="3" stopIfTrue="1">
      <formula>IF(AA179=1,TRUE,FALSE)</formula>
    </cfRule>
    <cfRule type="expression" dxfId="632" priority="4" stopIfTrue="1">
      <formula>IF(AA179=0,TRUE,FALSE)</formula>
    </cfRule>
  </conditionalFormatting>
  <conditionalFormatting sqref="N176:S188">
    <cfRule type="cellIs" dxfId="6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0" priority="53" stopIfTrue="1">
      <formula>IF(AA162=1,TRUE,FALSE)</formula>
    </cfRule>
    <cfRule type="expression" dxfId="6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8" priority="50" stopIfTrue="1">
      <formula>IF(AA213=1,TRUE,FALSE)</formula>
    </cfRule>
    <cfRule type="expression" dxfId="6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26" priority="47" stopIfTrue="1">
      <formula>IF(AA230=1,TRUE,FALSE)</formula>
    </cfRule>
    <cfRule type="expression" dxfId="6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23" priority="43" stopIfTrue="1">
      <formula>IF(AA196=1,TRUE,FALSE)</formula>
    </cfRule>
    <cfRule type="expression" dxfId="622" priority="44" stopIfTrue="1">
      <formula>IF(AA196=0,TRUE,FALSE)</formula>
    </cfRule>
  </conditionalFormatting>
  <conditionalFormatting sqref="N193:S205">
    <cfRule type="cellIs" dxfId="6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0" priority="39" stopIfTrue="1">
      <formula>IF(AA9=1,TRUE,FALSE)</formula>
    </cfRule>
    <cfRule type="expression" dxfId="619" priority="40" stopIfTrue="1">
      <formula>IF(AA9=0,TRUE,FALSE)</formula>
    </cfRule>
  </conditionalFormatting>
  <conditionalFormatting sqref="N6:S18">
    <cfRule type="cellIs" dxfId="6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7" priority="35" stopIfTrue="1">
      <formula>IF(AA26=1,TRUE,FALSE)</formula>
    </cfRule>
    <cfRule type="expression" dxfId="616" priority="36" stopIfTrue="1">
      <formula>IF(AA26=0,TRUE,FALSE)</formula>
    </cfRule>
  </conditionalFormatting>
  <conditionalFormatting sqref="N23:S35">
    <cfRule type="cellIs" dxfId="6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14" priority="31" stopIfTrue="1">
      <formula>IF(AA43=1,TRUE,FALSE)</formula>
    </cfRule>
    <cfRule type="expression" dxfId="613" priority="32" stopIfTrue="1">
      <formula>IF(AA43=0,TRUE,FALSE)</formula>
    </cfRule>
  </conditionalFormatting>
  <conditionalFormatting sqref="N40:S52">
    <cfRule type="cellIs" dxfId="6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1" priority="27" stopIfTrue="1">
      <formula>IF(AA60=1,TRUE,FALSE)</formula>
    </cfRule>
    <cfRule type="expression" dxfId="610" priority="28" stopIfTrue="1">
      <formula>IF(AA60=0,TRUE,FALSE)</formula>
    </cfRule>
  </conditionalFormatting>
  <conditionalFormatting sqref="N57:S69">
    <cfRule type="cellIs" dxfId="6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8" priority="23" stopIfTrue="1">
      <formula>IF(AA77=1,TRUE,FALSE)</formula>
    </cfRule>
    <cfRule type="expression" dxfId="607" priority="24" stopIfTrue="1">
      <formula>IF(AA77=0,TRUE,FALSE)</formula>
    </cfRule>
  </conditionalFormatting>
  <conditionalFormatting sqref="N74:S86">
    <cfRule type="cellIs" dxfId="6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05" priority="19" stopIfTrue="1">
      <formula>IF(AA94=1,TRUE,FALSE)</formula>
    </cfRule>
    <cfRule type="expression" dxfId="604" priority="20" stopIfTrue="1">
      <formula>IF(AA94=0,TRUE,FALSE)</formula>
    </cfRule>
  </conditionalFormatting>
  <conditionalFormatting sqref="N91:S103">
    <cfRule type="cellIs" dxfId="6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02" priority="15" stopIfTrue="1">
      <formula>IF(AA111=1,TRUE,FALSE)</formula>
    </cfRule>
    <cfRule type="expression" dxfId="601" priority="16" stopIfTrue="1">
      <formula>IF(AA111=0,TRUE,FALSE)</formula>
    </cfRule>
  </conditionalFormatting>
  <conditionalFormatting sqref="N108:S120">
    <cfRule type="cellIs" dxfId="6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N125:S137">
    <cfRule type="cellIs" dxfId="5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96" priority="7" stopIfTrue="1">
      <formula>IF(AA145=1,TRUE,FALSE)</formula>
    </cfRule>
    <cfRule type="expression" dxfId="595" priority="8" stopIfTrue="1">
      <formula>IF(AA145=0,TRUE,FALSE)</formula>
    </cfRule>
  </conditionalFormatting>
  <conditionalFormatting sqref="N142:S154">
    <cfRule type="cellIs" dxfId="5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93" priority="3" stopIfTrue="1">
      <formula>IF(AA179=1,TRUE,FALSE)</formula>
    </cfRule>
    <cfRule type="expression" dxfId="592" priority="4" stopIfTrue="1">
      <formula>IF(AA179=0,TRUE,FALSE)</formula>
    </cfRule>
  </conditionalFormatting>
  <conditionalFormatting sqref="N176:S188">
    <cfRule type="cellIs" dxfId="5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0" priority="53" stopIfTrue="1">
      <formula>IF(AA162=1,TRUE,FALSE)</formula>
    </cfRule>
    <cfRule type="expression" dxfId="5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8" priority="50" stopIfTrue="1">
      <formula>IF(AA213=1,TRUE,FALSE)</formula>
    </cfRule>
    <cfRule type="expression" dxfId="5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86" priority="47" stopIfTrue="1">
      <formula>IF(AA230=1,TRUE,FALSE)</formula>
    </cfRule>
    <cfRule type="expression" dxfId="5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83" priority="43" stopIfTrue="1">
      <formula>IF(AA196=1,TRUE,FALSE)</formula>
    </cfRule>
    <cfRule type="expression" dxfId="582" priority="44" stopIfTrue="1">
      <formula>IF(AA196=0,TRUE,FALSE)</formula>
    </cfRule>
  </conditionalFormatting>
  <conditionalFormatting sqref="N193:S205">
    <cfRule type="cellIs" dxfId="5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0" priority="39" stopIfTrue="1">
      <formula>IF(AA9=1,TRUE,FALSE)</formula>
    </cfRule>
    <cfRule type="expression" dxfId="579" priority="40" stopIfTrue="1">
      <formula>IF(AA9=0,TRUE,FALSE)</formula>
    </cfRule>
  </conditionalFormatting>
  <conditionalFormatting sqref="N6:S18">
    <cfRule type="cellIs" dxfId="5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7" priority="35" stopIfTrue="1">
      <formula>IF(AA26=1,TRUE,FALSE)</formula>
    </cfRule>
    <cfRule type="expression" dxfId="576" priority="36" stopIfTrue="1">
      <formula>IF(AA26=0,TRUE,FALSE)</formula>
    </cfRule>
  </conditionalFormatting>
  <conditionalFormatting sqref="N23:S35">
    <cfRule type="cellIs" dxfId="5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74" priority="31" stopIfTrue="1">
      <formula>IF(AA43=1,TRUE,FALSE)</formula>
    </cfRule>
    <cfRule type="expression" dxfId="573" priority="32" stopIfTrue="1">
      <formula>IF(AA43=0,TRUE,FALSE)</formula>
    </cfRule>
  </conditionalFormatting>
  <conditionalFormatting sqref="N40:S52">
    <cfRule type="cellIs" dxfId="5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1" priority="27" stopIfTrue="1">
      <formula>IF(AA60=1,TRUE,FALSE)</formula>
    </cfRule>
    <cfRule type="expression" dxfId="570" priority="28" stopIfTrue="1">
      <formula>IF(AA60=0,TRUE,FALSE)</formula>
    </cfRule>
  </conditionalFormatting>
  <conditionalFormatting sqref="N57:S69">
    <cfRule type="cellIs" dxfId="5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8" priority="23" stopIfTrue="1">
      <formula>IF(AA77=1,TRUE,FALSE)</formula>
    </cfRule>
    <cfRule type="expression" dxfId="567" priority="24" stopIfTrue="1">
      <formula>IF(AA77=0,TRUE,FALSE)</formula>
    </cfRule>
  </conditionalFormatting>
  <conditionalFormatting sqref="N74:S86">
    <cfRule type="cellIs" dxfId="5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65" priority="19" stopIfTrue="1">
      <formula>IF(AA94=1,TRUE,FALSE)</formula>
    </cfRule>
    <cfRule type="expression" dxfId="564" priority="20" stopIfTrue="1">
      <formula>IF(AA94=0,TRUE,FALSE)</formula>
    </cfRule>
  </conditionalFormatting>
  <conditionalFormatting sqref="N91:S103">
    <cfRule type="cellIs" dxfId="5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62" priority="15" stopIfTrue="1">
      <formula>IF(AA111=1,TRUE,FALSE)</formula>
    </cfRule>
    <cfRule type="expression" dxfId="561" priority="16" stopIfTrue="1">
      <formula>IF(AA111=0,TRUE,FALSE)</formula>
    </cfRule>
  </conditionalFormatting>
  <conditionalFormatting sqref="N108:S120">
    <cfRule type="cellIs" dxfId="5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9" priority="11" stopIfTrue="1">
      <formula>IF(AA128=1,TRUE,FALSE)</formula>
    </cfRule>
    <cfRule type="expression" dxfId="558" priority="12" stopIfTrue="1">
      <formula>IF(AA128=0,TRUE,FALSE)</formula>
    </cfRule>
  </conditionalFormatting>
  <conditionalFormatting sqref="N125:S137">
    <cfRule type="cellIs" dxfId="5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56" priority="7" stopIfTrue="1">
      <formula>IF(AA145=1,TRUE,FALSE)</formula>
    </cfRule>
    <cfRule type="expression" dxfId="555" priority="8" stopIfTrue="1">
      <formula>IF(AA145=0,TRUE,FALSE)</formula>
    </cfRule>
  </conditionalFormatting>
  <conditionalFormatting sqref="N142:S154">
    <cfRule type="cellIs" dxfId="5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53" priority="3" stopIfTrue="1">
      <formula>IF(AA179=1,TRUE,FALSE)</formula>
    </cfRule>
    <cfRule type="expression" dxfId="552" priority="4" stopIfTrue="1">
      <formula>IF(AA179=0,TRUE,FALSE)</formula>
    </cfRule>
  </conditionalFormatting>
  <conditionalFormatting sqref="N176:S188">
    <cfRule type="cellIs" dxfId="5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0" priority="53" stopIfTrue="1">
      <formula>IF(AA162=1,TRUE,FALSE)</formula>
    </cfRule>
    <cfRule type="expression" dxfId="5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8" priority="50" stopIfTrue="1">
      <formula>IF(AA213=1,TRUE,FALSE)</formula>
    </cfRule>
    <cfRule type="expression" dxfId="5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46" priority="47" stopIfTrue="1">
      <formula>IF(AA230=1,TRUE,FALSE)</formula>
    </cfRule>
    <cfRule type="expression" dxfId="5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43" priority="43" stopIfTrue="1">
      <formula>IF(AA196=1,TRUE,FALSE)</formula>
    </cfRule>
    <cfRule type="expression" dxfId="542" priority="44" stopIfTrue="1">
      <formula>IF(AA196=0,TRUE,FALSE)</formula>
    </cfRule>
  </conditionalFormatting>
  <conditionalFormatting sqref="N193:S205">
    <cfRule type="cellIs" dxfId="5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0" priority="39" stopIfTrue="1">
      <formula>IF(AA9=1,TRUE,FALSE)</formula>
    </cfRule>
    <cfRule type="expression" dxfId="539" priority="40" stopIfTrue="1">
      <formula>IF(AA9=0,TRUE,FALSE)</formula>
    </cfRule>
  </conditionalFormatting>
  <conditionalFormatting sqref="N6:S18">
    <cfRule type="cellIs" dxfId="5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7" priority="35" stopIfTrue="1">
      <formula>IF(AA26=1,TRUE,FALSE)</formula>
    </cfRule>
    <cfRule type="expression" dxfId="536" priority="36" stopIfTrue="1">
      <formula>IF(AA26=0,TRUE,FALSE)</formula>
    </cfRule>
  </conditionalFormatting>
  <conditionalFormatting sqref="N23:S35">
    <cfRule type="cellIs" dxfId="5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34" priority="31" stopIfTrue="1">
      <formula>IF(AA43=1,TRUE,FALSE)</formula>
    </cfRule>
    <cfRule type="expression" dxfId="533" priority="32" stopIfTrue="1">
      <formula>IF(AA43=0,TRUE,FALSE)</formula>
    </cfRule>
  </conditionalFormatting>
  <conditionalFormatting sqref="N40:S52">
    <cfRule type="cellIs" dxfId="5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1" priority="27" stopIfTrue="1">
      <formula>IF(AA60=1,TRUE,FALSE)</formula>
    </cfRule>
    <cfRule type="expression" dxfId="530" priority="28" stopIfTrue="1">
      <formula>IF(AA60=0,TRUE,FALSE)</formula>
    </cfRule>
  </conditionalFormatting>
  <conditionalFormatting sqref="N57:S69">
    <cfRule type="cellIs" dxfId="5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8" priority="23" stopIfTrue="1">
      <formula>IF(AA77=1,TRUE,FALSE)</formula>
    </cfRule>
    <cfRule type="expression" dxfId="527" priority="24" stopIfTrue="1">
      <formula>IF(AA77=0,TRUE,FALSE)</formula>
    </cfRule>
  </conditionalFormatting>
  <conditionalFormatting sqref="N74:S86">
    <cfRule type="cellIs" dxfId="5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25" priority="19" stopIfTrue="1">
      <formula>IF(AA94=1,TRUE,FALSE)</formula>
    </cfRule>
    <cfRule type="expression" dxfId="524" priority="20" stopIfTrue="1">
      <formula>IF(AA94=0,TRUE,FALSE)</formula>
    </cfRule>
  </conditionalFormatting>
  <conditionalFormatting sqref="N91:S103">
    <cfRule type="cellIs" dxfId="5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22" priority="15" stopIfTrue="1">
      <formula>IF(AA111=1,TRUE,FALSE)</formula>
    </cfRule>
    <cfRule type="expression" dxfId="521" priority="16" stopIfTrue="1">
      <formula>IF(AA111=0,TRUE,FALSE)</formula>
    </cfRule>
  </conditionalFormatting>
  <conditionalFormatting sqref="N108:S120">
    <cfRule type="cellIs" dxfId="5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9" priority="11" stopIfTrue="1">
      <formula>IF(AA128=1,TRUE,FALSE)</formula>
    </cfRule>
    <cfRule type="expression" dxfId="518" priority="12" stopIfTrue="1">
      <formula>IF(AA128=0,TRUE,FALSE)</formula>
    </cfRule>
  </conditionalFormatting>
  <conditionalFormatting sqref="N125:S137">
    <cfRule type="cellIs" dxfId="5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16" priority="7" stopIfTrue="1">
      <formula>IF(AA145=1,TRUE,FALSE)</formula>
    </cfRule>
    <cfRule type="expression" dxfId="515" priority="8" stopIfTrue="1">
      <formula>IF(AA145=0,TRUE,FALSE)</formula>
    </cfRule>
  </conditionalFormatting>
  <conditionalFormatting sqref="N142:S154">
    <cfRule type="cellIs" dxfId="5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13" priority="3" stopIfTrue="1">
      <formula>IF(AA179=1,TRUE,FALSE)</formula>
    </cfRule>
    <cfRule type="expression" dxfId="512" priority="4" stopIfTrue="1">
      <formula>IF(AA179=0,TRUE,FALSE)</formula>
    </cfRule>
  </conditionalFormatting>
  <conditionalFormatting sqref="N176:S188">
    <cfRule type="cellIs" dxfId="5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0" priority="53" stopIfTrue="1">
      <formula>IF(AA162=1,TRUE,FALSE)</formula>
    </cfRule>
    <cfRule type="expression" dxfId="5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8" priority="50" stopIfTrue="1">
      <formula>IF(AA213=1,TRUE,FALSE)</formula>
    </cfRule>
    <cfRule type="expression" dxfId="5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06" priority="47" stopIfTrue="1">
      <formula>IF(AA230=1,TRUE,FALSE)</formula>
    </cfRule>
    <cfRule type="expression" dxfId="5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03" priority="43" stopIfTrue="1">
      <formula>IF(AA196=1,TRUE,FALSE)</formula>
    </cfRule>
    <cfRule type="expression" dxfId="502" priority="44" stopIfTrue="1">
      <formula>IF(AA196=0,TRUE,FALSE)</formula>
    </cfRule>
  </conditionalFormatting>
  <conditionalFormatting sqref="N193:S205">
    <cfRule type="cellIs" dxfId="5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0" priority="39" stopIfTrue="1">
      <formula>IF(AA9=1,TRUE,FALSE)</formula>
    </cfRule>
    <cfRule type="expression" dxfId="499" priority="40" stopIfTrue="1">
      <formula>IF(AA9=0,TRUE,FALSE)</formula>
    </cfRule>
  </conditionalFormatting>
  <conditionalFormatting sqref="N6:S18">
    <cfRule type="cellIs" dxfId="4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7" priority="35" stopIfTrue="1">
      <formula>IF(AA26=1,TRUE,FALSE)</formula>
    </cfRule>
    <cfRule type="expression" dxfId="496" priority="36" stopIfTrue="1">
      <formula>IF(AA26=0,TRUE,FALSE)</formula>
    </cfRule>
  </conditionalFormatting>
  <conditionalFormatting sqref="N23:S35">
    <cfRule type="cellIs" dxfId="4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94" priority="31" stopIfTrue="1">
      <formula>IF(AA43=1,TRUE,FALSE)</formula>
    </cfRule>
    <cfRule type="expression" dxfId="493" priority="32" stopIfTrue="1">
      <formula>IF(AA43=0,TRUE,FALSE)</formula>
    </cfRule>
  </conditionalFormatting>
  <conditionalFormatting sqref="N40:S52">
    <cfRule type="cellIs" dxfId="4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1" priority="27" stopIfTrue="1">
      <formula>IF(AA60=1,TRUE,FALSE)</formula>
    </cfRule>
    <cfRule type="expression" dxfId="490" priority="28" stopIfTrue="1">
      <formula>IF(AA60=0,TRUE,FALSE)</formula>
    </cfRule>
  </conditionalFormatting>
  <conditionalFormatting sqref="N57:S69">
    <cfRule type="cellIs" dxfId="4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8" priority="23" stopIfTrue="1">
      <formula>IF(AA77=1,TRUE,FALSE)</formula>
    </cfRule>
    <cfRule type="expression" dxfId="487" priority="24" stopIfTrue="1">
      <formula>IF(AA77=0,TRUE,FALSE)</formula>
    </cfRule>
  </conditionalFormatting>
  <conditionalFormatting sqref="N74:S86">
    <cfRule type="cellIs" dxfId="4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N91:S103">
    <cfRule type="cellIs" dxfId="4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82" priority="15" stopIfTrue="1">
      <formula>IF(AA111=1,TRUE,FALSE)</formula>
    </cfRule>
    <cfRule type="expression" dxfId="481" priority="16" stopIfTrue="1">
      <formula>IF(AA111=0,TRUE,FALSE)</formula>
    </cfRule>
  </conditionalFormatting>
  <conditionalFormatting sqref="N108:S120">
    <cfRule type="cellIs" dxfId="4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9" priority="11" stopIfTrue="1">
      <formula>IF(AA128=1,TRUE,FALSE)</formula>
    </cfRule>
    <cfRule type="expression" dxfId="478" priority="12" stopIfTrue="1">
      <formula>IF(AA128=0,TRUE,FALSE)</formula>
    </cfRule>
  </conditionalFormatting>
  <conditionalFormatting sqref="N125:S137">
    <cfRule type="cellIs" dxfId="4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76" priority="7" stopIfTrue="1">
      <formula>IF(AA145=1,TRUE,FALSE)</formula>
    </cfRule>
    <cfRule type="expression" dxfId="475" priority="8" stopIfTrue="1">
      <formula>IF(AA145=0,TRUE,FALSE)</formula>
    </cfRule>
  </conditionalFormatting>
  <conditionalFormatting sqref="N142:S154">
    <cfRule type="cellIs" dxfId="4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73" priority="3" stopIfTrue="1">
      <formula>IF(AA179=1,TRUE,FALSE)</formula>
    </cfRule>
    <cfRule type="expression" dxfId="472" priority="4" stopIfTrue="1">
      <formula>IF(AA179=0,TRUE,FALSE)</formula>
    </cfRule>
  </conditionalFormatting>
  <conditionalFormatting sqref="N176:S188">
    <cfRule type="cellIs" dxfId="4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0" priority="53" stopIfTrue="1">
      <formula>IF(AA162=1,TRUE,FALSE)</formula>
    </cfRule>
    <cfRule type="expression" dxfId="4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8" priority="50" stopIfTrue="1">
      <formula>IF(AA213=1,TRUE,FALSE)</formula>
    </cfRule>
    <cfRule type="expression" dxfId="4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66" priority="47" stopIfTrue="1">
      <formula>IF(AA230=1,TRUE,FALSE)</formula>
    </cfRule>
    <cfRule type="expression" dxfId="4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63" priority="43" stopIfTrue="1">
      <formula>IF(AA196=1,TRUE,FALSE)</formula>
    </cfRule>
    <cfRule type="expression" dxfId="462" priority="44" stopIfTrue="1">
      <formula>IF(AA196=0,TRUE,FALSE)</formula>
    </cfRule>
  </conditionalFormatting>
  <conditionalFormatting sqref="N193:S205">
    <cfRule type="cellIs" dxfId="4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0" priority="39" stopIfTrue="1">
      <formula>IF(AA9=1,TRUE,FALSE)</formula>
    </cfRule>
    <cfRule type="expression" dxfId="459" priority="40" stopIfTrue="1">
      <formula>IF(AA9=0,TRUE,FALSE)</formula>
    </cfRule>
  </conditionalFormatting>
  <conditionalFormatting sqref="N6:S18">
    <cfRule type="cellIs" dxfId="4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7" priority="35" stopIfTrue="1">
      <formula>IF(AA26=1,TRUE,FALSE)</formula>
    </cfRule>
    <cfRule type="expression" dxfId="456" priority="36" stopIfTrue="1">
      <formula>IF(AA26=0,TRUE,FALSE)</formula>
    </cfRule>
  </conditionalFormatting>
  <conditionalFormatting sqref="N23:S35">
    <cfRule type="cellIs" dxfId="4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54" priority="31" stopIfTrue="1">
      <formula>IF(AA43=1,TRUE,FALSE)</formula>
    </cfRule>
    <cfRule type="expression" dxfId="453" priority="32" stopIfTrue="1">
      <formula>IF(AA43=0,TRUE,FALSE)</formula>
    </cfRule>
  </conditionalFormatting>
  <conditionalFormatting sqref="N40:S52">
    <cfRule type="cellIs" dxfId="4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1" priority="27" stopIfTrue="1">
      <formula>IF(AA60=1,TRUE,FALSE)</formula>
    </cfRule>
    <cfRule type="expression" dxfId="450" priority="28" stopIfTrue="1">
      <formula>IF(AA60=0,TRUE,FALSE)</formula>
    </cfRule>
  </conditionalFormatting>
  <conditionalFormatting sqref="N57:S69">
    <cfRule type="cellIs" dxfId="4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8" priority="23" stopIfTrue="1">
      <formula>IF(AA77=1,TRUE,FALSE)</formula>
    </cfRule>
    <cfRule type="expression" dxfId="447" priority="24" stopIfTrue="1">
      <formula>IF(AA77=0,TRUE,FALSE)</formula>
    </cfRule>
  </conditionalFormatting>
  <conditionalFormatting sqref="N74:S86">
    <cfRule type="cellIs" dxfId="4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45" priority="19" stopIfTrue="1">
      <formula>IF(AA94=1,TRUE,FALSE)</formula>
    </cfRule>
    <cfRule type="expression" dxfId="444" priority="20" stopIfTrue="1">
      <formula>IF(AA94=0,TRUE,FALSE)</formula>
    </cfRule>
  </conditionalFormatting>
  <conditionalFormatting sqref="N91:S103">
    <cfRule type="cellIs" dxfId="4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42" priority="15" stopIfTrue="1">
      <formula>IF(AA111=1,TRUE,FALSE)</formula>
    </cfRule>
    <cfRule type="expression" dxfId="441" priority="16" stopIfTrue="1">
      <formula>IF(AA111=0,TRUE,FALSE)</formula>
    </cfRule>
  </conditionalFormatting>
  <conditionalFormatting sqref="N108:S120">
    <cfRule type="cellIs" dxfId="4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9" priority="11" stopIfTrue="1">
      <formula>IF(AA128=1,TRUE,FALSE)</formula>
    </cfRule>
    <cfRule type="expression" dxfId="438" priority="12" stopIfTrue="1">
      <formula>IF(AA128=0,TRUE,FALSE)</formula>
    </cfRule>
  </conditionalFormatting>
  <conditionalFormatting sqref="N125:S137">
    <cfRule type="cellIs" dxfId="4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36" priority="7" stopIfTrue="1">
      <formula>IF(AA145=1,TRUE,FALSE)</formula>
    </cfRule>
    <cfRule type="expression" dxfId="435" priority="8" stopIfTrue="1">
      <formula>IF(AA145=0,TRUE,FALSE)</formula>
    </cfRule>
  </conditionalFormatting>
  <conditionalFormatting sqref="N142:S154">
    <cfRule type="cellIs" dxfId="4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33" priority="3" stopIfTrue="1">
      <formula>IF(AA179=1,TRUE,FALSE)</formula>
    </cfRule>
    <cfRule type="expression" dxfId="432" priority="4" stopIfTrue="1">
      <formula>IF(AA179=0,TRUE,FALSE)</formula>
    </cfRule>
  </conditionalFormatting>
  <conditionalFormatting sqref="N176:S188">
    <cfRule type="cellIs" dxfId="4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0" priority="53" stopIfTrue="1">
      <formula>IF(AA162=1,TRUE,FALSE)</formula>
    </cfRule>
    <cfRule type="expression" dxfId="4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8" priority="50" stopIfTrue="1">
      <formula>IF(AA213=1,TRUE,FALSE)</formula>
    </cfRule>
    <cfRule type="expression" dxfId="4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26" priority="47" stopIfTrue="1">
      <formula>IF(AA230=1,TRUE,FALSE)</formula>
    </cfRule>
    <cfRule type="expression" dxfId="4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23" priority="43" stopIfTrue="1">
      <formula>IF(AA196=1,TRUE,FALSE)</formula>
    </cfRule>
    <cfRule type="expression" dxfId="422" priority="44" stopIfTrue="1">
      <formula>IF(AA196=0,TRUE,FALSE)</formula>
    </cfRule>
  </conditionalFormatting>
  <conditionalFormatting sqref="N193:S205">
    <cfRule type="cellIs" dxfId="4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0" priority="39" stopIfTrue="1">
      <formula>IF(AA9=1,TRUE,FALSE)</formula>
    </cfRule>
    <cfRule type="expression" dxfId="419" priority="40" stopIfTrue="1">
      <formula>IF(AA9=0,TRUE,FALSE)</formula>
    </cfRule>
  </conditionalFormatting>
  <conditionalFormatting sqref="N6:S18">
    <cfRule type="cellIs" dxfId="4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7" priority="35" stopIfTrue="1">
      <formula>IF(AA26=1,TRUE,FALSE)</formula>
    </cfRule>
    <cfRule type="expression" dxfId="416" priority="36" stopIfTrue="1">
      <formula>IF(AA26=0,TRUE,FALSE)</formula>
    </cfRule>
  </conditionalFormatting>
  <conditionalFormatting sqref="N23:S35">
    <cfRule type="cellIs" dxfId="4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14" priority="31" stopIfTrue="1">
      <formula>IF(AA43=1,TRUE,FALSE)</formula>
    </cfRule>
    <cfRule type="expression" dxfId="413" priority="32" stopIfTrue="1">
      <formula>IF(AA43=0,TRUE,FALSE)</formula>
    </cfRule>
  </conditionalFormatting>
  <conditionalFormatting sqref="N40:S52">
    <cfRule type="cellIs" dxfId="4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1" priority="27" stopIfTrue="1">
      <formula>IF(AA60=1,TRUE,FALSE)</formula>
    </cfRule>
    <cfRule type="expression" dxfId="410" priority="28" stopIfTrue="1">
      <formula>IF(AA60=0,TRUE,FALSE)</formula>
    </cfRule>
  </conditionalFormatting>
  <conditionalFormatting sqref="N57:S69">
    <cfRule type="cellIs" dxfId="4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8" priority="23" stopIfTrue="1">
      <formula>IF(AA77=1,TRUE,FALSE)</formula>
    </cfRule>
    <cfRule type="expression" dxfId="407" priority="24" stopIfTrue="1">
      <formula>IF(AA77=0,TRUE,FALSE)</formula>
    </cfRule>
  </conditionalFormatting>
  <conditionalFormatting sqref="N74:S86">
    <cfRule type="cellIs" dxfId="4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05" priority="19" stopIfTrue="1">
      <formula>IF(AA94=1,TRUE,FALSE)</formula>
    </cfRule>
    <cfRule type="expression" dxfId="404" priority="20" stopIfTrue="1">
      <formula>IF(AA94=0,TRUE,FALSE)</formula>
    </cfRule>
  </conditionalFormatting>
  <conditionalFormatting sqref="N91:S103">
    <cfRule type="cellIs" dxfId="4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02" priority="15" stopIfTrue="1">
      <formula>IF(AA111=1,TRUE,FALSE)</formula>
    </cfRule>
    <cfRule type="expression" dxfId="401" priority="16" stopIfTrue="1">
      <formula>IF(AA111=0,TRUE,FALSE)</formula>
    </cfRule>
  </conditionalFormatting>
  <conditionalFormatting sqref="N108:S120">
    <cfRule type="cellIs" dxfId="4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9" priority="11" stopIfTrue="1">
      <formula>IF(AA128=1,TRUE,FALSE)</formula>
    </cfRule>
    <cfRule type="expression" dxfId="398" priority="12" stopIfTrue="1">
      <formula>IF(AA128=0,TRUE,FALSE)</formula>
    </cfRule>
  </conditionalFormatting>
  <conditionalFormatting sqref="N125:S137">
    <cfRule type="cellIs" dxfId="3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96" priority="7" stopIfTrue="1">
      <formula>IF(AA145=1,TRUE,FALSE)</formula>
    </cfRule>
    <cfRule type="expression" dxfId="395" priority="8" stopIfTrue="1">
      <formula>IF(AA145=0,TRUE,FALSE)</formula>
    </cfRule>
  </conditionalFormatting>
  <conditionalFormatting sqref="N142:S154">
    <cfRule type="cellIs" dxfId="3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93" priority="3" stopIfTrue="1">
      <formula>IF(AA179=1,TRUE,FALSE)</formula>
    </cfRule>
    <cfRule type="expression" dxfId="392" priority="4" stopIfTrue="1">
      <formula>IF(AA179=0,TRUE,FALSE)</formula>
    </cfRule>
  </conditionalFormatting>
  <conditionalFormatting sqref="N176:S188">
    <cfRule type="cellIs" dxfId="3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0" priority="53" stopIfTrue="1">
      <formula>IF(AA162=1,TRUE,FALSE)</formula>
    </cfRule>
    <cfRule type="expression" dxfId="3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8" priority="50" stopIfTrue="1">
      <formula>IF(AA213=1,TRUE,FALSE)</formula>
    </cfRule>
    <cfRule type="expression" dxfId="3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86" priority="47" stopIfTrue="1">
      <formula>IF(AA230=1,TRUE,FALSE)</formula>
    </cfRule>
    <cfRule type="expression" dxfId="3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83" priority="43" stopIfTrue="1">
      <formula>IF(AA196=1,TRUE,FALSE)</formula>
    </cfRule>
    <cfRule type="expression" dxfId="382" priority="44" stopIfTrue="1">
      <formula>IF(AA196=0,TRUE,FALSE)</formula>
    </cfRule>
  </conditionalFormatting>
  <conditionalFormatting sqref="N193:S205">
    <cfRule type="cellIs" dxfId="3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0" priority="39" stopIfTrue="1">
      <formula>IF(AA9=1,TRUE,FALSE)</formula>
    </cfRule>
    <cfRule type="expression" dxfId="379" priority="40" stopIfTrue="1">
      <formula>IF(AA9=0,TRUE,FALSE)</formula>
    </cfRule>
  </conditionalFormatting>
  <conditionalFormatting sqref="N6:S18">
    <cfRule type="cellIs" dxfId="3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N23:S35">
    <cfRule type="cellIs" dxfId="3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74" priority="31" stopIfTrue="1">
      <formula>IF(AA43=1,TRUE,FALSE)</formula>
    </cfRule>
    <cfRule type="expression" dxfId="373" priority="32" stopIfTrue="1">
      <formula>IF(AA43=0,TRUE,FALSE)</formula>
    </cfRule>
  </conditionalFormatting>
  <conditionalFormatting sqref="N40:S52">
    <cfRule type="cellIs" dxfId="3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1" priority="27" stopIfTrue="1">
      <formula>IF(AA60=1,TRUE,FALSE)</formula>
    </cfRule>
    <cfRule type="expression" dxfId="370" priority="28" stopIfTrue="1">
      <formula>IF(AA60=0,TRUE,FALSE)</formula>
    </cfRule>
  </conditionalFormatting>
  <conditionalFormatting sqref="N57:S69">
    <cfRule type="cellIs" dxfId="3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8" priority="23" stopIfTrue="1">
      <formula>IF(AA77=1,TRUE,FALSE)</formula>
    </cfRule>
    <cfRule type="expression" dxfId="367" priority="24" stopIfTrue="1">
      <formula>IF(AA77=0,TRUE,FALSE)</formula>
    </cfRule>
  </conditionalFormatting>
  <conditionalFormatting sqref="N74:S86">
    <cfRule type="cellIs" dxfId="3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65" priority="19" stopIfTrue="1">
      <formula>IF(AA94=1,TRUE,FALSE)</formula>
    </cfRule>
    <cfRule type="expression" dxfId="364" priority="20" stopIfTrue="1">
      <formula>IF(AA94=0,TRUE,FALSE)</formula>
    </cfRule>
  </conditionalFormatting>
  <conditionalFormatting sqref="N91:S103">
    <cfRule type="cellIs" dxfId="3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62" priority="15" stopIfTrue="1">
      <formula>IF(AA111=1,TRUE,FALSE)</formula>
    </cfRule>
    <cfRule type="expression" dxfId="361" priority="16" stopIfTrue="1">
      <formula>IF(AA111=0,TRUE,FALSE)</formula>
    </cfRule>
  </conditionalFormatting>
  <conditionalFormatting sqref="N108:S120">
    <cfRule type="cellIs" dxfId="3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9" priority="11" stopIfTrue="1">
      <formula>IF(AA128=1,TRUE,FALSE)</formula>
    </cfRule>
    <cfRule type="expression" dxfId="358" priority="12" stopIfTrue="1">
      <formula>IF(AA128=0,TRUE,FALSE)</formula>
    </cfRule>
  </conditionalFormatting>
  <conditionalFormatting sqref="N125:S137">
    <cfRule type="cellIs" dxfId="3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56" priority="7" stopIfTrue="1">
      <formula>IF(AA145=1,TRUE,FALSE)</formula>
    </cfRule>
    <cfRule type="expression" dxfId="355" priority="8" stopIfTrue="1">
      <formula>IF(AA145=0,TRUE,FALSE)</formula>
    </cfRule>
  </conditionalFormatting>
  <conditionalFormatting sqref="N142:S154">
    <cfRule type="cellIs" dxfId="3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53" priority="3" stopIfTrue="1">
      <formula>IF(AA179=1,TRUE,FALSE)</formula>
    </cfRule>
    <cfRule type="expression" dxfId="352" priority="4" stopIfTrue="1">
      <formula>IF(AA179=0,TRUE,FALSE)</formula>
    </cfRule>
  </conditionalFormatting>
  <conditionalFormatting sqref="N176:S188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0" priority="53" stopIfTrue="1">
      <formula>IF(AA162=1,TRUE,FALSE)</formula>
    </cfRule>
    <cfRule type="expression" dxfId="3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8" priority="50" stopIfTrue="1">
      <formula>IF(AA213=1,TRUE,FALSE)</formula>
    </cfRule>
    <cfRule type="expression" dxfId="3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46" priority="47" stopIfTrue="1">
      <formula>IF(AA230=1,TRUE,FALSE)</formula>
    </cfRule>
    <cfRule type="expression" dxfId="3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43" priority="43" stopIfTrue="1">
      <formula>IF(AA196=1,TRUE,FALSE)</formula>
    </cfRule>
    <cfRule type="expression" dxfId="342" priority="44" stopIfTrue="1">
      <formula>IF(AA196=0,TRUE,FALSE)</formula>
    </cfRule>
  </conditionalFormatting>
  <conditionalFormatting sqref="N193:S205">
    <cfRule type="cellIs" dxfId="3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0" priority="39" stopIfTrue="1">
      <formula>IF(AA9=1,TRUE,FALSE)</formula>
    </cfRule>
    <cfRule type="expression" dxfId="339" priority="40" stopIfTrue="1">
      <formula>IF(AA9=0,TRUE,FALSE)</formula>
    </cfRule>
  </conditionalFormatting>
  <conditionalFormatting sqref="N6:S18">
    <cfRule type="cellIs" dxfId="3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37" priority="35" stopIfTrue="1">
      <formula>IF(AA26=1,TRUE,FALSE)</formula>
    </cfRule>
    <cfRule type="expression" dxfId="336" priority="36" stopIfTrue="1">
      <formula>IF(AA26=0,TRUE,FALSE)</formula>
    </cfRule>
  </conditionalFormatting>
  <conditionalFormatting sqref="N23:S35">
    <cfRule type="cellIs" dxfId="3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34" priority="31" stopIfTrue="1">
      <formula>IF(AA43=1,TRUE,FALSE)</formula>
    </cfRule>
    <cfRule type="expression" dxfId="333" priority="32" stopIfTrue="1">
      <formula>IF(AA43=0,TRUE,FALSE)</formula>
    </cfRule>
  </conditionalFormatting>
  <conditionalFormatting sqref="N40:S52">
    <cfRule type="cellIs" dxfId="3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1" priority="27" stopIfTrue="1">
      <formula>IF(AA60=1,TRUE,FALSE)</formula>
    </cfRule>
    <cfRule type="expression" dxfId="330" priority="28" stopIfTrue="1">
      <formula>IF(AA60=0,TRUE,FALSE)</formula>
    </cfRule>
  </conditionalFormatting>
  <conditionalFormatting sqref="N57:S69">
    <cfRule type="cellIs" dxfId="3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8" priority="23" stopIfTrue="1">
      <formula>IF(AA77=1,TRUE,FALSE)</formula>
    </cfRule>
    <cfRule type="expression" dxfId="327" priority="24" stopIfTrue="1">
      <formula>IF(AA77=0,TRUE,FALSE)</formula>
    </cfRule>
  </conditionalFormatting>
  <conditionalFormatting sqref="N74:S86">
    <cfRule type="cellIs" dxfId="3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25" priority="19" stopIfTrue="1">
      <formula>IF(AA94=1,TRUE,FALSE)</formula>
    </cfRule>
    <cfRule type="expression" dxfId="324" priority="20" stopIfTrue="1">
      <formula>IF(AA94=0,TRUE,FALSE)</formula>
    </cfRule>
  </conditionalFormatting>
  <conditionalFormatting sqref="N91:S103">
    <cfRule type="cellIs" dxfId="3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22" priority="15" stopIfTrue="1">
      <formula>IF(AA111=1,TRUE,FALSE)</formula>
    </cfRule>
    <cfRule type="expression" dxfId="321" priority="16" stopIfTrue="1">
      <formula>IF(AA111=0,TRUE,FALSE)</formula>
    </cfRule>
  </conditionalFormatting>
  <conditionalFormatting sqref="N108:S120">
    <cfRule type="cellIs" dxfId="3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9" priority="11" stopIfTrue="1">
      <formula>IF(AA128=1,TRUE,FALSE)</formula>
    </cfRule>
    <cfRule type="expression" dxfId="318" priority="12" stopIfTrue="1">
      <formula>IF(AA128=0,TRUE,FALSE)</formula>
    </cfRule>
  </conditionalFormatting>
  <conditionalFormatting sqref="N125:S137">
    <cfRule type="cellIs" dxfId="3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16" priority="7" stopIfTrue="1">
      <formula>IF(AA145=1,TRUE,FALSE)</formula>
    </cfRule>
    <cfRule type="expression" dxfId="315" priority="8" stopIfTrue="1">
      <formula>IF(AA145=0,TRUE,FALSE)</formula>
    </cfRule>
  </conditionalFormatting>
  <conditionalFormatting sqref="N142:S154">
    <cfRule type="cellIs" dxfId="3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13" priority="3" stopIfTrue="1">
      <formula>IF(AA179=1,TRUE,FALSE)</formula>
    </cfRule>
    <cfRule type="expression" dxfId="312" priority="4" stopIfTrue="1">
      <formula>IF(AA179=0,TRUE,FALSE)</formula>
    </cfRule>
  </conditionalFormatting>
  <conditionalFormatting sqref="N176:S188">
    <cfRule type="cellIs" dxfId="3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0" priority="53" stopIfTrue="1">
      <formula>IF(AA162=1,TRUE,FALSE)</formula>
    </cfRule>
    <cfRule type="expression" dxfId="3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8" priority="50" stopIfTrue="1">
      <formula>IF(AA213=1,TRUE,FALSE)</formula>
    </cfRule>
    <cfRule type="expression" dxfId="3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06" priority="47" stopIfTrue="1">
      <formula>IF(AA230=1,TRUE,FALSE)</formula>
    </cfRule>
    <cfRule type="expression" dxfId="3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03" priority="43" stopIfTrue="1">
      <formula>IF(AA196=1,TRUE,FALSE)</formula>
    </cfRule>
    <cfRule type="expression" dxfId="302" priority="44" stopIfTrue="1">
      <formula>IF(AA196=0,TRUE,FALSE)</formula>
    </cfRule>
  </conditionalFormatting>
  <conditionalFormatting sqref="N193:S205">
    <cfRule type="cellIs" dxfId="3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0" priority="39" stopIfTrue="1">
      <formula>IF(AA9=1,TRUE,FALSE)</formula>
    </cfRule>
    <cfRule type="expression" dxfId="299" priority="40" stopIfTrue="1">
      <formula>IF(AA9=0,TRUE,FALSE)</formula>
    </cfRule>
  </conditionalFormatting>
  <conditionalFormatting sqref="N6:S18">
    <cfRule type="cellIs" dxfId="2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97" priority="35" stopIfTrue="1">
      <formula>IF(AA26=1,TRUE,FALSE)</formula>
    </cfRule>
    <cfRule type="expression" dxfId="296" priority="36" stopIfTrue="1">
      <formula>IF(AA26=0,TRUE,FALSE)</formula>
    </cfRule>
  </conditionalFormatting>
  <conditionalFormatting sqref="N23:S35">
    <cfRule type="cellIs" dxfId="2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94" priority="31" stopIfTrue="1">
      <formula>IF(AA43=1,TRUE,FALSE)</formula>
    </cfRule>
    <cfRule type="expression" dxfId="293" priority="32" stopIfTrue="1">
      <formula>IF(AA43=0,TRUE,FALSE)</formula>
    </cfRule>
  </conditionalFormatting>
  <conditionalFormatting sqref="N40:S52">
    <cfRule type="cellIs" dxfId="2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1" priority="27" stopIfTrue="1">
      <formula>IF(AA60=1,TRUE,FALSE)</formula>
    </cfRule>
    <cfRule type="expression" dxfId="290" priority="28" stopIfTrue="1">
      <formula>IF(AA60=0,TRUE,FALSE)</formula>
    </cfRule>
  </conditionalFormatting>
  <conditionalFormatting sqref="N57:S69">
    <cfRule type="cellIs" dxfId="2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8" priority="23" stopIfTrue="1">
      <formula>IF(AA77=1,TRUE,FALSE)</formula>
    </cfRule>
    <cfRule type="expression" dxfId="287" priority="24" stopIfTrue="1">
      <formula>IF(AA77=0,TRUE,FALSE)</formula>
    </cfRule>
  </conditionalFormatting>
  <conditionalFormatting sqref="N74:S86">
    <cfRule type="cellIs" dxfId="2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85" priority="19" stopIfTrue="1">
      <formula>IF(AA94=1,TRUE,FALSE)</formula>
    </cfRule>
    <cfRule type="expression" dxfId="284" priority="20" stopIfTrue="1">
      <formula>IF(AA94=0,TRUE,FALSE)</formula>
    </cfRule>
  </conditionalFormatting>
  <conditionalFormatting sqref="N91:S103">
    <cfRule type="cellIs" dxfId="2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N108:S120">
    <cfRule type="cellIs" dxfId="2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9" priority="11" stopIfTrue="1">
      <formula>IF(AA128=1,TRUE,FALSE)</formula>
    </cfRule>
    <cfRule type="expression" dxfId="278" priority="12" stopIfTrue="1">
      <formula>IF(AA128=0,TRUE,FALSE)</formula>
    </cfRule>
  </conditionalFormatting>
  <conditionalFormatting sqref="N125:S137">
    <cfRule type="cellIs" dxfId="2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76" priority="7" stopIfTrue="1">
      <formula>IF(AA145=1,TRUE,FALSE)</formula>
    </cfRule>
    <cfRule type="expression" dxfId="275" priority="8" stopIfTrue="1">
      <formula>IF(AA145=0,TRUE,FALSE)</formula>
    </cfRule>
  </conditionalFormatting>
  <conditionalFormatting sqref="N142:S154">
    <cfRule type="cellIs" dxfId="2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73" priority="3" stopIfTrue="1">
      <formula>IF(AA179=1,TRUE,FALSE)</formula>
    </cfRule>
    <cfRule type="expression" dxfId="272" priority="4" stopIfTrue="1">
      <formula>IF(AA179=0,TRUE,FALSE)</formula>
    </cfRule>
  </conditionalFormatting>
  <conditionalFormatting sqref="N176:S188">
    <cfRule type="cellIs" dxfId="2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G1" workbookViewId="0">
      <selection activeCell="I24" sqref="I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82" t="s">
        <v>598</v>
      </c>
    </row>
    <row r="10" spans="2:17" x14ac:dyDescent="0.25">
      <c r="B10" s="404" t="s">
        <v>780</v>
      </c>
      <c r="C10" s="421" t="s">
        <v>613</v>
      </c>
      <c r="D10" s="436" t="s">
        <v>587</v>
      </c>
      <c r="E10" s="451" t="s">
        <v>801</v>
      </c>
      <c r="F10" s="466" t="s">
        <v>807</v>
      </c>
      <c r="G10" s="365" t="s">
        <v>590</v>
      </c>
      <c r="H10" s="405" t="s">
        <v>597</v>
      </c>
      <c r="I10" s="482" t="s">
        <v>598</v>
      </c>
      <c r="J10" s="482" t="s">
        <v>607</v>
      </c>
      <c r="K10" s="482" t="s">
        <v>777</v>
      </c>
      <c r="L10" s="306"/>
      <c r="M10" s="320"/>
      <c r="N10" s="121"/>
      <c r="O10" s="122"/>
      <c r="Q10" s="482" t="s">
        <v>774</v>
      </c>
    </row>
    <row r="11" spans="2:17" x14ac:dyDescent="0.25">
      <c r="B11" s="404" t="s">
        <v>638</v>
      </c>
      <c r="C11" s="421" t="s">
        <v>793</v>
      </c>
      <c r="D11" s="436" t="s">
        <v>797</v>
      </c>
      <c r="E11" s="451" t="s">
        <v>594</v>
      </c>
      <c r="F11" s="466" t="s">
        <v>808</v>
      </c>
      <c r="G11" s="365" t="s">
        <v>696</v>
      </c>
      <c r="H11" s="405" t="s">
        <v>593</v>
      </c>
      <c r="I11" s="482" t="s">
        <v>774</v>
      </c>
      <c r="J11" s="482" t="s">
        <v>603</v>
      </c>
      <c r="K11" s="482" t="s">
        <v>614</v>
      </c>
      <c r="L11" s="306"/>
      <c r="M11" s="320"/>
      <c r="N11" s="124"/>
      <c r="O11" s="125"/>
      <c r="Q11" s="482" t="s">
        <v>599</v>
      </c>
    </row>
    <row r="12" spans="2:17" x14ac:dyDescent="0.25">
      <c r="B12" s="404" t="s">
        <v>662</v>
      </c>
      <c r="C12" s="421" t="s">
        <v>624</v>
      </c>
      <c r="D12" s="436" t="s">
        <v>798</v>
      </c>
      <c r="E12" s="451" t="s">
        <v>802</v>
      </c>
      <c r="F12" s="466" t="s">
        <v>704</v>
      </c>
      <c r="G12" s="365" t="s">
        <v>589</v>
      </c>
      <c r="H12" s="405" t="s">
        <v>595</v>
      </c>
      <c r="I12" s="482" t="s">
        <v>599</v>
      </c>
      <c r="J12" s="482" t="s">
        <v>606</v>
      </c>
      <c r="K12" s="482" t="s">
        <v>617</v>
      </c>
      <c r="L12" s="306"/>
      <c r="M12" s="320"/>
      <c r="N12" s="124"/>
      <c r="O12" s="125"/>
      <c r="Q12" s="482" t="s">
        <v>775</v>
      </c>
    </row>
    <row r="13" spans="2:17" x14ac:dyDescent="0.25">
      <c r="B13" s="404" t="s">
        <v>781</v>
      </c>
      <c r="C13" s="421" t="s">
        <v>623</v>
      </c>
      <c r="D13" s="436" t="s">
        <v>635</v>
      </c>
      <c r="E13" s="451" t="s">
        <v>803</v>
      </c>
      <c r="F13" s="466" t="s">
        <v>714</v>
      </c>
      <c r="G13" s="365" t="s">
        <v>588</v>
      </c>
      <c r="H13" s="405" t="s">
        <v>698</v>
      </c>
      <c r="I13" s="482" t="s">
        <v>775</v>
      </c>
      <c r="J13" s="482" t="s">
        <v>605</v>
      </c>
      <c r="K13" s="482" t="s">
        <v>642</v>
      </c>
      <c r="L13" s="306"/>
      <c r="M13" s="320"/>
      <c r="N13" s="124"/>
      <c r="O13" s="125"/>
      <c r="Q13" s="482" t="s">
        <v>728</v>
      </c>
    </row>
    <row r="14" spans="2:17" x14ac:dyDescent="0.25">
      <c r="B14" s="404" t="s">
        <v>782</v>
      </c>
      <c r="C14" s="421" t="s">
        <v>794</v>
      </c>
      <c r="D14" s="436" t="s">
        <v>689</v>
      </c>
      <c r="E14" s="451" t="s">
        <v>733</v>
      </c>
      <c r="F14" s="466" t="s">
        <v>676</v>
      </c>
      <c r="G14" s="365" t="s">
        <v>592</v>
      </c>
      <c r="H14" s="405" t="s">
        <v>636</v>
      </c>
      <c r="I14" s="482" t="s">
        <v>728</v>
      </c>
      <c r="J14" s="482" t="s">
        <v>602</v>
      </c>
      <c r="K14" s="482" t="s">
        <v>630</v>
      </c>
      <c r="L14" s="306"/>
      <c r="M14" s="320"/>
      <c r="N14" s="124"/>
      <c r="O14" s="125"/>
      <c r="Q14" s="482" t="s">
        <v>656</v>
      </c>
    </row>
    <row r="15" spans="2:17" x14ac:dyDescent="0.25">
      <c r="B15" s="404" t="s">
        <v>783</v>
      </c>
      <c r="C15" s="421" t="s">
        <v>710</v>
      </c>
      <c r="D15" s="436" t="s">
        <v>585</v>
      </c>
      <c r="E15" s="451" t="s">
        <v>670</v>
      </c>
      <c r="F15" s="466" t="s">
        <v>700</v>
      </c>
      <c r="G15" s="365" t="s">
        <v>661</v>
      </c>
      <c r="H15" s="405" t="s">
        <v>787</v>
      </c>
      <c r="I15" s="482" t="s">
        <v>656</v>
      </c>
      <c r="J15" s="482" t="s">
        <v>608</v>
      </c>
      <c r="K15" s="482" t="s">
        <v>615</v>
      </c>
      <c r="L15" s="306"/>
      <c r="M15" s="320"/>
      <c r="N15" s="124"/>
      <c r="O15" s="125"/>
      <c r="Q15" s="482" t="s">
        <v>776</v>
      </c>
    </row>
    <row r="16" spans="2:17" x14ac:dyDescent="0.25">
      <c r="B16" s="404" t="s">
        <v>663</v>
      </c>
      <c r="C16" s="421" t="s">
        <v>732</v>
      </c>
      <c r="D16" s="436" t="s">
        <v>799</v>
      </c>
      <c r="E16" s="451" t="s">
        <v>804</v>
      </c>
      <c r="F16" s="466" t="s">
        <v>809</v>
      </c>
      <c r="G16" s="365" t="s">
        <v>581</v>
      </c>
      <c r="H16" s="405" t="s">
        <v>788</v>
      </c>
      <c r="I16" s="482" t="s">
        <v>776</v>
      </c>
      <c r="J16" s="482" t="s">
        <v>790</v>
      </c>
      <c r="K16" s="482" t="s">
        <v>637</v>
      </c>
      <c r="L16" s="306"/>
      <c r="M16" s="320"/>
      <c r="N16" s="124"/>
      <c r="O16" s="125"/>
      <c r="Q16" s="482" t="s">
        <v>721</v>
      </c>
    </row>
    <row r="17" spans="2:17" x14ac:dyDescent="0.25">
      <c r="B17" s="404" t="s">
        <v>612</v>
      </c>
      <c r="C17" s="421" t="s">
        <v>724</v>
      </c>
      <c r="D17" s="436" t="s">
        <v>586</v>
      </c>
      <c r="E17" s="451" t="s">
        <v>695</v>
      </c>
      <c r="F17" s="466" t="s">
        <v>674</v>
      </c>
      <c r="G17" s="365" t="s">
        <v>739</v>
      </c>
      <c r="H17" s="405" t="s">
        <v>668</v>
      </c>
      <c r="I17" s="482" t="s">
        <v>721</v>
      </c>
      <c r="J17" s="482" t="s">
        <v>634</v>
      </c>
      <c r="K17" s="482" t="s">
        <v>778</v>
      </c>
      <c r="L17" s="306"/>
      <c r="M17" s="320"/>
      <c r="N17" s="124"/>
      <c r="O17" s="125"/>
      <c r="Q17" s="482" t="s">
        <v>601</v>
      </c>
    </row>
    <row r="18" spans="2:17" x14ac:dyDescent="0.25">
      <c r="B18" s="404" t="s">
        <v>784</v>
      </c>
      <c r="C18" s="421" t="s">
        <v>713</v>
      </c>
      <c r="D18" s="436" t="s">
        <v>800</v>
      </c>
      <c r="E18" s="451" t="s">
        <v>805</v>
      </c>
      <c r="F18" s="466" t="s">
        <v>677</v>
      </c>
      <c r="G18" s="366"/>
      <c r="H18" s="405" t="s">
        <v>697</v>
      </c>
      <c r="I18" s="482" t="s">
        <v>601</v>
      </c>
      <c r="J18" s="482" t="s">
        <v>725</v>
      </c>
      <c r="K18" s="482" t="s">
        <v>616</v>
      </c>
      <c r="L18" s="254"/>
      <c r="M18" s="320"/>
      <c r="N18" s="124"/>
      <c r="O18" s="125"/>
    </row>
    <row r="19" spans="2:17" x14ac:dyDescent="0.25">
      <c r="B19" s="404" t="s">
        <v>785</v>
      </c>
      <c r="C19" s="421" t="s">
        <v>795</v>
      </c>
      <c r="D19" s="366"/>
      <c r="E19" s="451" t="s">
        <v>806</v>
      </c>
      <c r="F19" s="466" t="s">
        <v>727</v>
      </c>
      <c r="G19" s="366"/>
      <c r="H19" s="405" t="s">
        <v>789</v>
      </c>
      <c r="I19" s="420"/>
      <c r="J19" s="482" t="s">
        <v>726</v>
      </c>
      <c r="K19" s="482" t="s">
        <v>715</v>
      </c>
      <c r="L19" s="254"/>
      <c r="M19" s="254"/>
      <c r="N19" s="124"/>
      <c r="O19" s="125"/>
    </row>
    <row r="20" spans="2:17" x14ac:dyDescent="0.25">
      <c r="B20" s="404" t="s">
        <v>786</v>
      </c>
      <c r="C20" s="421" t="s">
        <v>796</v>
      </c>
      <c r="D20" s="366"/>
      <c r="E20" s="366"/>
      <c r="F20" s="466" t="s">
        <v>702</v>
      </c>
      <c r="G20" s="366"/>
      <c r="H20" s="366"/>
      <c r="I20" s="420"/>
      <c r="J20" s="482" t="s">
        <v>791</v>
      </c>
      <c r="K20" s="482" t="s">
        <v>779</v>
      </c>
      <c r="L20" s="254"/>
      <c r="M20" s="254"/>
      <c r="N20" s="124"/>
      <c r="O20" s="125"/>
    </row>
    <row r="21" spans="2:17" x14ac:dyDescent="0.25">
      <c r="B21" s="404" t="s">
        <v>687</v>
      </c>
      <c r="C21" s="421" t="s">
        <v>711</v>
      </c>
      <c r="D21" s="366"/>
      <c r="E21" s="366"/>
      <c r="F21" s="366"/>
      <c r="G21" s="366"/>
      <c r="H21" s="366"/>
      <c r="I21" s="420"/>
      <c r="J21" s="482" t="s">
        <v>584</v>
      </c>
      <c r="K21" s="482" t="s">
        <v>735</v>
      </c>
      <c r="L21" s="254"/>
      <c r="M21" s="254"/>
      <c r="N21" s="124"/>
      <c r="O21" s="125"/>
    </row>
    <row r="22" spans="2:17" x14ac:dyDescent="0.25">
      <c r="B22" s="366"/>
      <c r="C22" s="421" t="s">
        <v>685</v>
      </c>
      <c r="D22" s="366"/>
      <c r="E22" s="366"/>
      <c r="F22" s="366"/>
      <c r="G22" s="366"/>
      <c r="H22" s="366"/>
      <c r="I22" s="420"/>
      <c r="J22" s="482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/>
      <c r="D23" s="366"/>
      <c r="E23" s="366"/>
      <c r="F23" s="366"/>
      <c r="G23" s="366"/>
      <c r="H23" s="366"/>
      <c r="I23" s="420"/>
      <c r="J23" s="482" t="s">
        <v>792</v>
      </c>
      <c r="K23" s="366"/>
      <c r="L23" s="254"/>
      <c r="M23" s="254"/>
      <c r="N23" s="124"/>
      <c r="O23" s="125"/>
    </row>
    <row r="24" spans="2:17" x14ac:dyDescent="0.25">
      <c r="B24" s="366"/>
      <c r="C24" s="366"/>
      <c r="D24" s="366"/>
      <c r="E24" s="366"/>
      <c r="F24" s="366"/>
      <c r="G24" s="366"/>
      <c r="H24" s="366"/>
      <c r="I24" s="420"/>
      <c r="J24" s="482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984" priority="68" stopIfTrue="1">
      <formula>IF(W10=1,TRUE,FALSE)</formula>
    </cfRule>
    <cfRule type="expression" dxfId="98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982" priority="65" stopIfTrue="1">
      <formula>IF(Y10=1,TRUE,FALSE)</formula>
    </cfRule>
    <cfRule type="expression" dxfId="98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980" priority="62" stopIfTrue="1">
      <formula>IF(AC11=1,TRUE,FALSE)</formula>
    </cfRule>
    <cfRule type="expression" dxfId="97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976" priority="56" stopIfTrue="1">
      <formula>IF(AB10=1,TRUE,FALSE)</formula>
    </cfRule>
    <cfRule type="expression" dxfId="975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974" priority="53" stopIfTrue="1">
      <formula>IF(Z10=1,TRUE,FALSE)</formula>
    </cfRule>
    <cfRule type="expression" dxfId="973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972" priority="50" stopIfTrue="1">
      <formula>IF(AA10=1,TRUE,FALSE)</formula>
    </cfRule>
    <cfRule type="expression" dxfId="971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970" priority="47" stopIfTrue="1">
      <formula>IF(X10=1,TRUE,FALSE)</formula>
    </cfRule>
    <cfRule type="expression" dxfId="969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966" priority="41" stopIfTrue="1">
      <formula>IF(AG10=1,TRUE,FALSE)</formula>
    </cfRule>
    <cfRule type="expression" dxfId="965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964" priority="38" stopIfTrue="1">
      <formula>IF(AH10=1,TRUE,FALSE)</formula>
    </cfRule>
    <cfRule type="expression" dxfId="963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960" priority="32" stopIfTrue="1">
      <formula>IF(AC18=1,TRUE,FALSE)</formula>
    </cfRule>
    <cfRule type="expression" dxfId="959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958" priority="29" stopIfTrue="1">
      <formula>IF(AC10=1,TRUE,FALSE)</formula>
    </cfRule>
    <cfRule type="expression" dxfId="957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952" priority="20" stopIfTrue="1">
      <formula>IF(AA19=1,TRUE,FALSE)</formula>
    </cfRule>
    <cfRule type="expression" dxfId="95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" priority="17" stopIfTrue="1">
      <formula>IF(AL9=1,TRUE,FALSE)</formula>
    </cfRule>
    <cfRule type="expression" dxfId="1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9" priority="14" stopIfTrue="1">
      <formula>IF(AF10=1,TRUE,FALSE)</formula>
    </cfRule>
    <cfRule type="expression" dxfId="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7" priority="11" stopIfTrue="1">
      <formula>IF(AF20=1,TRUE,FALSE)</formula>
    </cfRule>
    <cfRule type="expression" dxfId="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5" priority="8" stopIfTrue="1">
      <formula>IF(AE10=1,TRUE,FALSE)</formula>
    </cfRule>
    <cfRule type="expression" dxfId="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3" priority="5" stopIfTrue="1">
      <formula>IF(AE18=1,TRUE,FALSE)</formula>
    </cfRule>
    <cfRule type="expression" dxfId="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" priority="2" stopIfTrue="1">
      <formula>IF(AD10=1,TRUE,FALSE)</formula>
    </cfRule>
    <cfRule type="expression" dxfId="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1" priority="53" stopIfTrue="1">
      <formula>IF(AA162=1,TRUE,FALSE)</formula>
    </cfRule>
    <cfRule type="expression" dxfId="170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69" priority="50" stopIfTrue="1">
      <formula>IF(AA213=1,TRUE,FALSE)</formula>
    </cfRule>
    <cfRule type="expression" dxfId="16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67" priority="47" stopIfTrue="1">
      <formula>IF(AA230=1,TRUE,FALSE)</formula>
    </cfRule>
    <cfRule type="expression" dxfId="166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5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4" priority="43" stopIfTrue="1">
      <formula>IF(AA196=1,TRUE,FALSE)</formula>
    </cfRule>
    <cfRule type="expression" dxfId="163" priority="44" stopIfTrue="1">
      <formula>IF(AA196=0,TRUE,FALSE)</formula>
    </cfRule>
  </conditionalFormatting>
  <conditionalFormatting sqref="N193:S205">
    <cfRule type="cellIs" dxfId="162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1" priority="39" stopIfTrue="1">
      <formula>IF(AA9=1,TRUE,FALSE)</formula>
    </cfRule>
    <cfRule type="expression" dxfId="160" priority="40" stopIfTrue="1">
      <formula>IF(AA9=0,TRUE,FALSE)</formula>
    </cfRule>
  </conditionalFormatting>
  <conditionalFormatting sqref="N6:S18">
    <cfRule type="cellIs" dxfId="159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58" priority="35" stopIfTrue="1">
      <formula>IF(AA26=1,TRUE,FALSE)</formula>
    </cfRule>
    <cfRule type="expression" dxfId="157" priority="36" stopIfTrue="1">
      <formula>IF(AA26=0,TRUE,FALSE)</formula>
    </cfRule>
  </conditionalFormatting>
  <conditionalFormatting sqref="N23:S35">
    <cfRule type="cellIs" dxfId="156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5" priority="31" stopIfTrue="1">
      <formula>IF(AA43=1,TRUE,FALSE)</formula>
    </cfRule>
    <cfRule type="expression" dxfId="154" priority="32" stopIfTrue="1">
      <formula>IF(AA43=0,TRUE,FALSE)</formula>
    </cfRule>
  </conditionalFormatting>
  <conditionalFormatting sqref="N40:S52">
    <cfRule type="cellIs" dxfId="153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2" priority="27" stopIfTrue="1">
      <formula>IF(AA60=1,TRUE,FALSE)</formula>
    </cfRule>
    <cfRule type="expression" dxfId="151" priority="28" stopIfTrue="1">
      <formula>IF(AA60=0,TRUE,FALSE)</formula>
    </cfRule>
  </conditionalFormatting>
  <conditionalFormatting sqref="N57:S69">
    <cfRule type="cellIs" dxfId="150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49" priority="23" stopIfTrue="1">
      <formula>IF(AA77=1,TRUE,FALSE)</formula>
    </cfRule>
    <cfRule type="expression" dxfId="148" priority="24" stopIfTrue="1">
      <formula>IF(AA77=0,TRUE,FALSE)</formula>
    </cfRule>
  </conditionalFormatting>
  <conditionalFormatting sqref="N74:S86">
    <cfRule type="cellIs" dxfId="147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6" priority="19" stopIfTrue="1">
      <formula>IF(AA94=1,TRUE,FALSE)</formula>
    </cfRule>
    <cfRule type="expression" dxfId="145" priority="20" stopIfTrue="1">
      <formula>IF(AA94=0,TRUE,FALSE)</formula>
    </cfRule>
  </conditionalFormatting>
  <conditionalFormatting sqref="N91:S103">
    <cfRule type="cellIs" dxfId="144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3" priority="15" stopIfTrue="1">
      <formula>IF(AA111=1,TRUE,FALSE)</formula>
    </cfRule>
    <cfRule type="expression" dxfId="142" priority="16" stopIfTrue="1">
      <formula>IF(AA111=0,TRUE,FALSE)</formula>
    </cfRule>
  </conditionalFormatting>
  <conditionalFormatting sqref="N108:S120">
    <cfRule type="cellIs" dxfId="141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0" priority="11" stopIfTrue="1">
      <formula>IF(AA128=1,TRUE,FALSE)</formula>
    </cfRule>
    <cfRule type="expression" dxfId="139" priority="12" stopIfTrue="1">
      <formula>IF(AA128=0,TRUE,FALSE)</formula>
    </cfRule>
  </conditionalFormatting>
  <conditionalFormatting sqref="N125:S137">
    <cfRule type="cellIs" dxfId="138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37" priority="7" stopIfTrue="1">
      <formula>IF(AA145=1,TRUE,FALSE)</formula>
    </cfRule>
    <cfRule type="expression" dxfId="136" priority="8" stopIfTrue="1">
      <formula>IF(AA145=0,TRUE,FALSE)</formula>
    </cfRule>
  </conditionalFormatting>
  <conditionalFormatting sqref="N142:S154">
    <cfRule type="cellIs" dxfId="135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4" priority="3" stopIfTrue="1">
      <formula>IF(AA179=1,TRUE,FALSE)</formula>
    </cfRule>
    <cfRule type="expression" dxfId="133" priority="4" stopIfTrue="1">
      <formula>IF(AA179=0,TRUE,FALSE)</formula>
    </cfRule>
  </conditionalFormatting>
  <conditionalFormatting sqref="N176:S188">
    <cfRule type="cellIs" dxfId="1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31" priority="53" stopIfTrue="1">
      <formula>IF(AA162=1,TRUE,FALSE)</formula>
    </cfRule>
    <cfRule type="expression" dxfId="130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29" priority="50" stopIfTrue="1">
      <formula>IF(AA213=1,TRUE,FALSE)</formula>
    </cfRule>
    <cfRule type="expression" dxfId="12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7" priority="47" stopIfTrue="1">
      <formula>IF(AA230=1,TRUE,FALSE)</formula>
    </cfRule>
    <cfRule type="expression" dxfId="126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25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24" priority="43" stopIfTrue="1">
      <formula>IF(AA196=1,TRUE,FALSE)</formula>
    </cfRule>
    <cfRule type="expression" dxfId="123" priority="44" stopIfTrue="1">
      <formula>IF(AA196=0,TRUE,FALSE)</formula>
    </cfRule>
  </conditionalFormatting>
  <conditionalFormatting sqref="N193:S205">
    <cfRule type="cellIs" dxfId="122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21" priority="39" stopIfTrue="1">
      <formula>IF(AA9=1,TRUE,FALSE)</formula>
    </cfRule>
    <cfRule type="expression" dxfId="120" priority="40" stopIfTrue="1">
      <formula>IF(AA9=0,TRUE,FALSE)</formula>
    </cfRule>
  </conditionalFormatting>
  <conditionalFormatting sqref="N6:S18">
    <cfRule type="cellIs" dxfId="119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N23:S35">
    <cfRule type="cellIs" dxfId="116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15" priority="31" stopIfTrue="1">
      <formula>IF(AA43=1,TRUE,FALSE)</formula>
    </cfRule>
    <cfRule type="expression" dxfId="114" priority="32" stopIfTrue="1">
      <formula>IF(AA43=0,TRUE,FALSE)</formula>
    </cfRule>
  </conditionalFormatting>
  <conditionalFormatting sqref="N40:S52">
    <cfRule type="cellIs" dxfId="113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12" priority="27" stopIfTrue="1">
      <formula>IF(AA60=1,TRUE,FALSE)</formula>
    </cfRule>
    <cfRule type="expression" dxfId="111" priority="28" stopIfTrue="1">
      <formula>IF(AA60=0,TRUE,FALSE)</formula>
    </cfRule>
  </conditionalFormatting>
  <conditionalFormatting sqref="N57:S69">
    <cfRule type="cellIs" dxfId="110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09" priority="23" stopIfTrue="1">
      <formula>IF(AA77=1,TRUE,FALSE)</formula>
    </cfRule>
    <cfRule type="expression" dxfId="108" priority="24" stopIfTrue="1">
      <formula>IF(AA77=0,TRUE,FALSE)</formula>
    </cfRule>
  </conditionalFormatting>
  <conditionalFormatting sqref="N74:S86">
    <cfRule type="cellIs" dxfId="107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06" priority="19" stopIfTrue="1">
      <formula>IF(AA94=1,TRUE,FALSE)</formula>
    </cfRule>
    <cfRule type="expression" dxfId="105" priority="20" stopIfTrue="1">
      <formula>IF(AA94=0,TRUE,FALSE)</formula>
    </cfRule>
  </conditionalFormatting>
  <conditionalFormatting sqref="N91:S103">
    <cfRule type="cellIs" dxfId="104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03" priority="15" stopIfTrue="1">
      <formula>IF(AA111=1,TRUE,FALSE)</formula>
    </cfRule>
    <cfRule type="expression" dxfId="102" priority="16" stopIfTrue="1">
      <formula>IF(AA111=0,TRUE,FALSE)</formula>
    </cfRule>
  </conditionalFormatting>
  <conditionalFormatting sqref="N108:S120">
    <cfRule type="cellIs" dxfId="101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00" priority="11" stopIfTrue="1">
      <formula>IF(AA128=1,TRUE,FALSE)</formula>
    </cfRule>
    <cfRule type="expression" dxfId="99" priority="12" stopIfTrue="1">
      <formula>IF(AA128=0,TRUE,FALSE)</formula>
    </cfRule>
  </conditionalFormatting>
  <conditionalFormatting sqref="N125:S137">
    <cfRule type="cellIs" dxfId="98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7" priority="7" stopIfTrue="1">
      <formula>IF(AA145=1,TRUE,FALSE)</formula>
    </cfRule>
    <cfRule type="expression" dxfId="96" priority="8" stopIfTrue="1">
      <formula>IF(AA145=0,TRUE,FALSE)</formula>
    </cfRule>
  </conditionalFormatting>
  <conditionalFormatting sqref="N142:S154">
    <cfRule type="cellIs" dxfId="95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" priority="3" stopIfTrue="1">
      <formula>IF(AA179=1,TRUE,FALSE)</formula>
    </cfRule>
    <cfRule type="expression" dxfId="93" priority="4" stopIfTrue="1">
      <formula>IF(AA179=0,TRUE,FALSE)</formula>
    </cfRule>
  </conditionalFormatting>
  <conditionalFormatting sqref="N176:S188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1" priority="53" stopIfTrue="1">
      <formula>IF(AA162=1,TRUE,FALSE)</formula>
    </cfRule>
    <cfRule type="expression" dxfId="90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" priority="50" stopIfTrue="1">
      <formula>IF(AA213=1,TRUE,FALSE)</formula>
    </cfRule>
    <cfRule type="expression" dxfId="8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7" priority="47" stopIfTrue="1">
      <formula>IF(AA230=1,TRUE,FALSE)</formula>
    </cfRule>
    <cfRule type="expression" dxfId="86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" priority="43" stopIfTrue="1">
      <formula>IF(AA196=1,TRUE,FALSE)</formula>
    </cfRule>
    <cfRule type="expression" dxfId="83" priority="44" stopIfTrue="1">
      <formula>IF(AA196=0,TRUE,FALSE)</formula>
    </cfRule>
  </conditionalFormatting>
  <conditionalFormatting sqref="N193:S205">
    <cfRule type="cellIs" dxfId="82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" priority="39" stopIfTrue="1">
      <formula>IF(AA9=1,TRUE,FALSE)</formula>
    </cfRule>
    <cfRule type="expression" dxfId="80" priority="40" stopIfTrue="1">
      <formula>IF(AA9=0,TRUE,FALSE)</formula>
    </cfRule>
  </conditionalFormatting>
  <conditionalFormatting sqref="N6:S18">
    <cfRule type="cellIs" dxfId="79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8" priority="35" stopIfTrue="1">
      <formula>IF(AA26=1,TRUE,FALSE)</formula>
    </cfRule>
    <cfRule type="expression" dxfId="77" priority="36" stopIfTrue="1">
      <formula>IF(AA26=0,TRUE,FALSE)</formula>
    </cfRule>
  </conditionalFormatting>
  <conditionalFormatting sqref="N23:S35">
    <cfRule type="cellIs" dxfId="76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" priority="31" stopIfTrue="1">
      <formula>IF(AA43=1,TRUE,FALSE)</formula>
    </cfRule>
    <cfRule type="expression" dxfId="74" priority="32" stopIfTrue="1">
      <formula>IF(AA43=0,TRUE,FALSE)</formula>
    </cfRule>
  </conditionalFormatting>
  <conditionalFormatting sqref="N40:S52">
    <cfRule type="cellIs" dxfId="73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" priority="27" stopIfTrue="1">
      <formula>IF(AA60=1,TRUE,FALSE)</formula>
    </cfRule>
    <cfRule type="expression" dxfId="71" priority="28" stopIfTrue="1">
      <formula>IF(AA60=0,TRUE,FALSE)</formula>
    </cfRule>
  </conditionalFormatting>
  <conditionalFormatting sqref="N57:S69">
    <cfRule type="cellIs" dxfId="70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" priority="23" stopIfTrue="1">
      <formula>IF(AA77=1,TRUE,FALSE)</formula>
    </cfRule>
    <cfRule type="expression" dxfId="68" priority="24" stopIfTrue="1">
      <formula>IF(AA77=0,TRUE,FALSE)</formula>
    </cfRule>
  </conditionalFormatting>
  <conditionalFormatting sqref="N74:S86">
    <cfRule type="cellIs" dxfId="67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" priority="19" stopIfTrue="1">
      <formula>IF(AA94=1,TRUE,FALSE)</formula>
    </cfRule>
    <cfRule type="expression" dxfId="65" priority="20" stopIfTrue="1">
      <formula>IF(AA94=0,TRUE,FALSE)</formula>
    </cfRule>
  </conditionalFormatting>
  <conditionalFormatting sqref="N91:S103">
    <cfRule type="cellIs" dxfId="64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" priority="15" stopIfTrue="1">
      <formula>IF(AA111=1,TRUE,FALSE)</formula>
    </cfRule>
    <cfRule type="expression" dxfId="62" priority="16" stopIfTrue="1">
      <formula>IF(AA111=0,TRUE,FALSE)</formula>
    </cfRule>
  </conditionalFormatting>
  <conditionalFormatting sqref="N108:S120">
    <cfRule type="cellIs" dxfId="61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" priority="11" stopIfTrue="1">
      <formula>IF(AA128=1,TRUE,FALSE)</formula>
    </cfRule>
    <cfRule type="expression" dxfId="59" priority="12" stopIfTrue="1">
      <formula>IF(AA128=0,TRUE,FALSE)</formula>
    </cfRule>
  </conditionalFormatting>
  <conditionalFormatting sqref="N125:S137">
    <cfRule type="cellIs" dxfId="58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7" priority="7" stopIfTrue="1">
      <formula>IF(AA145=1,TRUE,FALSE)</formula>
    </cfRule>
    <cfRule type="expression" dxfId="56" priority="8" stopIfTrue="1">
      <formula>IF(AA145=0,TRUE,FALSE)</formula>
    </cfRule>
  </conditionalFormatting>
  <conditionalFormatting sqref="N142:S154">
    <cfRule type="cellIs" dxfId="55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" priority="3" stopIfTrue="1">
      <formula>IF(AA179=1,TRUE,FALSE)</formula>
    </cfRule>
    <cfRule type="expression" dxfId="53" priority="4" stopIfTrue="1">
      <formula>IF(AA179=0,TRUE,FALSE)</formula>
    </cfRule>
  </conditionalFormatting>
  <conditionalFormatting sqref="N176:S188">
    <cfRule type="cellIs" dxfId="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" priority="53" stopIfTrue="1">
      <formula>IF(AA162=1,TRUE,FALSE)</formula>
    </cfRule>
    <cfRule type="expression" dxfId="50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" priority="50" stopIfTrue="1">
      <formula>IF(AA213=1,TRUE,FALSE)</formula>
    </cfRule>
    <cfRule type="expression" dxfId="48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" priority="47" stopIfTrue="1">
      <formula>IF(AA230=1,TRUE,FALSE)</formula>
    </cfRule>
    <cfRule type="expression" dxfId="46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" priority="43" stopIfTrue="1">
      <formula>IF(AA196=1,TRUE,FALSE)</formula>
    </cfRule>
    <cfRule type="expression" dxfId="43" priority="44" stopIfTrue="1">
      <formula>IF(AA196=0,TRUE,FALSE)</formula>
    </cfRule>
  </conditionalFormatting>
  <conditionalFormatting sqref="N193:S205">
    <cfRule type="cellIs" dxfId="42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" priority="39" stopIfTrue="1">
      <formula>IF(AA9=1,TRUE,FALSE)</formula>
    </cfRule>
    <cfRule type="expression" dxfId="40" priority="40" stopIfTrue="1">
      <formula>IF(AA9=0,TRUE,FALSE)</formula>
    </cfRule>
  </conditionalFormatting>
  <conditionalFormatting sqref="N6:S18">
    <cfRule type="cellIs" dxfId="39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" priority="35" stopIfTrue="1">
      <formula>IF(AA26=1,TRUE,FALSE)</formula>
    </cfRule>
    <cfRule type="expression" dxfId="37" priority="36" stopIfTrue="1">
      <formula>IF(AA26=0,TRUE,FALSE)</formula>
    </cfRule>
  </conditionalFormatting>
  <conditionalFormatting sqref="N23:S35">
    <cfRule type="cellIs" dxfId="36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" priority="31" stopIfTrue="1">
      <formula>IF(AA43=1,TRUE,FALSE)</formula>
    </cfRule>
    <cfRule type="expression" dxfId="34" priority="32" stopIfTrue="1">
      <formula>IF(AA43=0,TRUE,FALSE)</formula>
    </cfRule>
  </conditionalFormatting>
  <conditionalFormatting sqref="N40:S52">
    <cfRule type="cellIs" dxfId="33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" priority="27" stopIfTrue="1">
      <formula>IF(AA60=1,TRUE,FALSE)</formula>
    </cfRule>
    <cfRule type="expression" dxfId="31" priority="28" stopIfTrue="1">
      <formula>IF(AA60=0,TRUE,FALSE)</formula>
    </cfRule>
  </conditionalFormatting>
  <conditionalFormatting sqref="N57:S69">
    <cfRule type="cellIs" dxfId="30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" priority="23" stopIfTrue="1">
      <formula>IF(AA77=1,TRUE,FALSE)</formula>
    </cfRule>
    <cfRule type="expression" dxfId="28" priority="24" stopIfTrue="1">
      <formula>IF(AA77=0,TRUE,FALSE)</formula>
    </cfRule>
  </conditionalFormatting>
  <conditionalFormatting sqref="N74:S86">
    <cfRule type="cellIs" dxfId="27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" priority="19" stopIfTrue="1">
      <formula>IF(AA94=1,TRUE,FALSE)</formula>
    </cfRule>
    <cfRule type="expression" dxfId="25" priority="20" stopIfTrue="1">
      <formula>IF(AA94=0,TRUE,FALSE)</formula>
    </cfRule>
  </conditionalFormatting>
  <conditionalFormatting sqref="N91:S103">
    <cfRule type="cellIs" dxfId="24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" priority="15" stopIfTrue="1">
      <formula>IF(AA111=1,TRUE,FALSE)</formula>
    </cfRule>
    <cfRule type="expression" dxfId="22" priority="16" stopIfTrue="1">
      <formula>IF(AA111=0,TRUE,FALSE)</formula>
    </cfRule>
  </conditionalFormatting>
  <conditionalFormatting sqref="N108:S120">
    <cfRule type="cellIs" dxfId="21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" priority="11" stopIfTrue="1">
      <formula>IF(AA128=1,TRUE,FALSE)</formula>
    </cfRule>
    <cfRule type="expression" dxfId="19" priority="12" stopIfTrue="1">
      <formula>IF(AA128=0,TRUE,FALSE)</formula>
    </cfRule>
  </conditionalFormatting>
  <conditionalFormatting sqref="N125:S137">
    <cfRule type="cellIs" dxfId="18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7" priority="7" stopIfTrue="1">
      <formula>IF(AA145=1,TRUE,FALSE)</formula>
    </cfRule>
    <cfRule type="expression" dxfId="16" priority="8" stopIfTrue="1">
      <formula>IF(AA145=0,TRUE,FALSE)</formula>
    </cfRule>
  </conditionalFormatting>
  <conditionalFormatting sqref="N142:S154">
    <cfRule type="cellIs" dxfId="15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4" priority="3" stopIfTrue="1">
      <formula>IF(AA179=1,TRUE,FALSE)</formula>
    </cfRule>
    <cfRule type="expression" dxfId="13" priority="4" stopIfTrue="1">
      <formula>IF(AA179=0,TRUE,FALSE)</formula>
    </cfRule>
  </conditionalFormatting>
  <conditionalFormatting sqref="N176:S188">
    <cfRule type="cellIs" dxfId="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D10" sqref="AD10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370" t="s">
        <v>420</v>
      </c>
      <c r="L1" s="370"/>
      <c r="M1" s="370"/>
      <c r="N1" s="370"/>
      <c r="O1" s="370"/>
      <c r="P1" s="29"/>
      <c r="Q1" s="369" t="str">
        <f ca="1">IF(V5&gt;3,"More than 3 players",IF(V5=3,Y5&amp;CHAR(10)&amp;Y6&amp;CHAR(10)&amp;Y7,IF(V5=2,Y5&amp;CHAR(10)&amp;Y6,Y5)))</f>
        <v>Dave Parletti</v>
      </c>
      <c r="R1" s="369"/>
      <c r="S1" s="369"/>
      <c r="T1" s="30">
        <f ca="1">MAX(AllPlayers!M2:M351)</f>
        <v>31.98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73" t="s">
        <v>28</v>
      </c>
      <c r="D3" s="373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71" t="s">
        <v>29</v>
      </c>
      <c r="D4" s="372"/>
      <c r="E4" s="46">
        <f ca="1">IF(E3&gt;Settings!$C$9,"",SUM(INDIRECT("AllPlayers!"&amp;E7&amp;"2:"&amp;E7&amp;"351"))/COUNT(INDIRECT("AllPlayers!"&amp;E7&amp;"2:"&amp;E7&amp;"351")))</f>
        <v>22.796249999999997</v>
      </c>
      <c r="F4" s="47"/>
      <c r="G4" s="46" t="str">
        <f ca="1">IF(G3&gt;Settings!$C$9,"",SUM(INDIRECT("AllPlayers!"&amp;G7&amp;"2:"&amp;G7&amp;"351"))/COUNT(INDIRECT("AllPlayers!"&amp;G7&amp;"2:"&amp;G7&amp;"351")))</f>
        <v/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30</v>
      </c>
      <c r="P4" s="51"/>
      <c r="Q4" s="51"/>
      <c r="R4" s="52"/>
      <c r="S4" s="52"/>
      <c r="T4" s="52">
        <f ca="1">AVERAGE(S10:S360)</f>
        <v>22.796249999999993</v>
      </c>
      <c r="U4" s="31" t="s">
        <v>413</v>
      </c>
      <c r="V4" s="31">
        <f>Settings!C9</f>
        <v>1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A5</v>
      </c>
      <c r="F5" s="149"/>
      <c r="G5" s="65" t="str">
        <f t="array" ref="G5">ADDRESS(MAX((Fixtures!$A$5:$A$215="Week "&amp;G3)*ROW(Fixtures!$A$5:$A$215)),MAX((Fixtures!$A$5:$A$215="Week "&amp;G3)*COLUMN(Fixtures!$A$5:$A$215)),4)</f>
        <v>A14</v>
      </c>
      <c r="H5" s="150"/>
      <c r="I5" s="65" t="str">
        <f t="array" ref="I5">ADDRESS(MAX((Fixtures!$A$5:$A$215="Week "&amp;I3)*ROW(Fixtures!$A$5:$A$215)),MAX((Fixtures!$A$5:$A$215="Week "&amp;I3)*COLUMN(Fixtures!$A$5:$A$215)),4)</f>
        <v>A23</v>
      </c>
      <c r="J5" s="150"/>
      <c r="K5" s="65" t="str">
        <f t="array" ref="K5">ADDRESS(MAX((Fixtures!$A$5:$A$215="Week "&amp;K3)*ROW(Fixtures!$A$5:$A$215)),MAX((Fixtures!$A$5:$A$215="Week "&amp;K3)*COLUMN(Fixtures!$A$5:$A$215)),4)</f>
        <v>A32</v>
      </c>
      <c r="L5" s="149"/>
      <c r="M5" s="65" t="str">
        <f t="array" ref="M5">ADDRESS(MAX((Fixtures!$A$5:$A$215="Week "&amp;M3)*ROW(Fixtures!$A$5:$A$215)),MAX((Fixtures!$A$5:$A$215="Week "&amp;M3)*COLUMN(Fixtures!$A$5:$A$215)),4)</f>
        <v>A41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1</v>
      </c>
      <c r="X5" s="31">
        <f ca="1">AllPlayers!P2</f>
        <v>227</v>
      </c>
      <c r="Y5" s="31" t="str">
        <f ca="1">VLOOKUP(X5,PlayerID,2)</f>
        <v>Dave Parletti</v>
      </c>
    </row>
    <row r="6" spans="1:25" ht="13.5" hidden="1" customHeight="1" x14ac:dyDescent="0.2">
      <c r="B6" s="37"/>
      <c r="C6" s="147"/>
      <c r="D6" s="148"/>
      <c r="E6" s="65">
        <f>30+(12*(E3-1))</f>
        <v>30</v>
      </c>
      <c r="F6" s="149">
        <f>E6+1</f>
        <v>31</v>
      </c>
      <c r="G6" s="65">
        <f>30+(12*(G3-1))</f>
        <v>42</v>
      </c>
      <c r="H6" s="149">
        <f>G6+1</f>
        <v>43</v>
      </c>
      <c r="I6" s="65">
        <f>30+(12*(I3-1))</f>
        <v>54</v>
      </c>
      <c r="J6" s="149">
        <f>I6+1</f>
        <v>55</v>
      </c>
      <c r="K6" s="65">
        <f>30+(12*(K3-1))</f>
        <v>66</v>
      </c>
      <c r="L6" s="149">
        <f>K6+1</f>
        <v>67</v>
      </c>
      <c r="M6" s="65">
        <f>30+(12*(M3-1))</f>
        <v>78</v>
      </c>
      <c r="N6" s="149">
        <f>M6+1</f>
        <v>79</v>
      </c>
      <c r="O6" s="151"/>
      <c r="P6" s="152"/>
      <c r="Q6" s="152"/>
      <c r="R6" s="153"/>
      <c r="S6" s="153"/>
      <c r="T6" s="153"/>
      <c r="X6" s="31">
        <f ca="1">AllPlayers!P3</f>
        <v>179</v>
      </c>
      <c r="Y6" s="31" t="str">
        <f ca="1">VLOOKUP(X6,PlayerID,2)</f>
        <v>Jason Askew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$AD$</v>
      </c>
      <c r="F7" s="149"/>
      <c r="G7" s="65" t="str">
        <f>LEFT(ADDRESS(1,G6),LEN(ADDRESS(1,G6))-1)</f>
        <v>$AP$</v>
      </c>
      <c r="H7" s="150"/>
      <c r="I7" s="65" t="str">
        <f>LEFT(ADDRESS(1,I6),LEN(ADDRESS(1,I6))-1)</f>
        <v>$BB$</v>
      </c>
      <c r="J7" s="150"/>
      <c r="K7" s="65" t="str">
        <f>LEFT(ADDRESS(1,K6),LEN(ADDRESS(1,K6))-1)</f>
        <v>$BN$</v>
      </c>
      <c r="L7" s="149"/>
      <c r="M7" s="65" t="str">
        <f>LEFT(ADDRESS(1,M6),LEN(ADDRESS(1,M6))-1)</f>
        <v>$BZ$</v>
      </c>
      <c r="N7" s="149"/>
      <c r="O7" s="151"/>
      <c r="P7" s="152"/>
      <c r="Q7" s="152"/>
      <c r="R7" s="153"/>
      <c r="S7" s="153"/>
      <c r="T7" s="153"/>
      <c r="X7" s="31">
        <f ca="1">AllPlayers!P4</f>
        <v>235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43354</v>
      </c>
      <c r="F8" s="56"/>
      <c r="G8" s="55">
        <f ca="1">INDIRECT("Fixtures!B"&amp;RIGHT(G5,LEN(G5)-1))</f>
        <v>43361</v>
      </c>
      <c r="H8" s="57"/>
      <c r="I8" s="55">
        <f ca="1">INDIRECT("Fixtures!B"&amp;RIGHT(I5,LEN(I5)-1))</f>
        <v>47021</v>
      </c>
      <c r="J8" s="57"/>
      <c r="K8" s="55">
        <f ca="1">INDIRECT("Fixtures!B"&amp;RIGHT(K5,LEN(K5)-1))</f>
        <v>43375</v>
      </c>
      <c r="L8" s="58"/>
      <c r="M8" s="55">
        <f ca="1">INDIRECT("Fixtures!B"&amp;RIGHT(M5,LEN(M5)-1))</f>
        <v>43382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80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31.98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31.98</v>
      </c>
      <c r="T10" s="69">
        <f ca="1">IF(U10&gt;0,VLOOKUP(U10,PlayerID,10,FALSE),"")</f>
        <v>32.980000000000004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31.31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6">
        <f t="shared" ref="Q11:Q74" ca="1" si="16">IF(U11&gt;0,ROUND(VLOOKUP(U11,PlayerID,8,FALSE),2),"")</f>
        <v>100</v>
      </c>
      <c r="R11" s="68">
        <f t="shared" ca="1" si="10"/>
        <v>31.31</v>
      </c>
      <c r="S11" s="68">
        <f t="shared" ref="S11:S74" ca="1" si="17">IF(U11&gt;0,VLOOKUP(U11,PlayerID,9,FALSE),"")</f>
        <v>31.31</v>
      </c>
      <c r="T11" s="69">
        <f t="shared" ref="T11:T74" ca="1" si="18">IF(U11&gt;0,VLOOKUP(U11,PlayerID,10,FALSE),"")</f>
        <v>32.31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>
        <f t="shared" ca="1" si="0"/>
        <v>30.29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1</v>
      </c>
      <c r="P12" s="33">
        <f t="shared" ca="1" si="15"/>
        <v>1</v>
      </c>
      <c r="Q12" s="146">
        <f t="shared" ca="1" si="16"/>
        <v>100</v>
      </c>
      <c r="R12" s="68">
        <f t="shared" ca="1" si="10"/>
        <v>30.29</v>
      </c>
      <c r="S12" s="68">
        <f t="shared" ca="1" si="17"/>
        <v>30.29</v>
      </c>
      <c r="T12" s="69">
        <f t="shared" ca="1" si="18"/>
        <v>31.29</v>
      </c>
      <c r="U12" s="31">
        <f ca="1">IF(A12&lt;($V$8+1),AllPlayers!L4,0)</f>
        <v>235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(Bishopsford)</v>
      </c>
      <c r="E13" s="64">
        <f t="shared" ca="1" si="0"/>
        <v>30.22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1</v>
      </c>
      <c r="P13" s="33">
        <f t="shared" ca="1" si="15"/>
        <v>1</v>
      </c>
      <c r="Q13" s="146">
        <f t="shared" ca="1" si="16"/>
        <v>100</v>
      </c>
      <c r="R13" s="68">
        <f t="shared" ca="1" si="10"/>
        <v>30.22</v>
      </c>
      <c r="S13" s="68">
        <f t="shared" ca="1" si="17"/>
        <v>30.22</v>
      </c>
      <c r="T13" s="69">
        <f t="shared" ca="1" si="18"/>
        <v>31.22</v>
      </c>
      <c r="U13" s="31">
        <f ca="1">IF(A13&lt;($V$8+1),AllPlayers!L5,0)</f>
        <v>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Steve Lovett</v>
      </c>
      <c r="D14" s="67" t="str">
        <f t="shared" ca="1" si="13"/>
        <v>(WPBL)</v>
      </c>
      <c r="E14" s="64">
        <f t="shared" ca="1" si="0"/>
        <v>28.56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6">
        <f t="shared" ca="1" si="16"/>
        <v>100</v>
      </c>
      <c r="R14" s="68">
        <f t="shared" ca="1" si="10"/>
        <v>28.56</v>
      </c>
      <c r="S14" s="68">
        <f t="shared" ca="1" si="17"/>
        <v>28.56</v>
      </c>
      <c r="T14" s="69">
        <f t="shared" ca="1" si="18"/>
        <v>29.56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28.36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</v>
      </c>
      <c r="P15" s="33">
        <f t="shared" ca="1" si="15"/>
        <v>1</v>
      </c>
      <c r="Q15" s="146">
        <f t="shared" ca="1" si="16"/>
        <v>100</v>
      </c>
      <c r="R15" s="68">
        <f t="shared" ca="1" si="10"/>
        <v>28.36</v>
      </c>
      <c r="S15" s="68">
        <f t="shared" ca="1" si="17"/>
        <v>28.36</v>
      </c>
      <c r="T15" s="69">
        <f t="shared" ca="1" si="18"/>
        <v>29.36</v>
      </c>
      <c r="U15" s="31">
        <f ca="1">IF(A15&lt;($V$8+1),AllPlayers!L7,0)</f>
        <v>178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Andrew Foster</v>
      </c>
      <c r="D16" s="67" t="str">
        <f t="shared" ca="1" si="13"/>
        <v>(WWMC)</v>
      </c>
      <c r="E16" s="64">
        <f t="shared" ca="1" si="0"/>
        <v>27.33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1</v>
      </c>
      <c r="P16" s="33">
        <f t="shared" ca="1" si="15"/>
        <v>1</v>
      </c>
      <c r="Q16" s="146">
        <f t="shared" ca="1" si="16"/>
        <v>100</v>
      </c>
      <c r="R16" s="68">
        <f t="shared" ca="1" si="10"/>
        <v>27.33</v>
      </c>
      <c r="S16" s="68">
        <f t="shared" ca="1" si="17"/>
        <v>27.33</v>
      </c>
      <c r="T16" s="69">
        <f t="shared" ca="1" si="18"/>
        <v>28.33</v>
      </c>
      <c r="U16" s="31">
        <f ca="1">IF(A16&lt;($V$8+1),AllPlayers!L8,0)</f>
        <v>177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Wathen</v>
      </c>
      <c r="D17" s="67" t="str">
        <f t="shared" ca="1" si="13"/>
        <v>(Sunbury)</v>
      </c>
      <c r="E17" s="64">
        <f t="shared" ca="1" si="0"/>
        <v>27.01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6">
        <f t="shared" ca="1" si="16"/>
        <v>100</v>
      </c>
      <c r="R17" s="68">
        <f t="shared" ca="1" si="10"/>
        <v>27.01</v>
      </c>
      <c r="S17" s="68">
        <f t="shared" ca="1" si="17"/>
        <v>27.01</v>
      </c>
      <c r="T17" s="69">
        <f t="shared" ca="1" si="18"/>
        <v>28.01</v>
      </c>
      <c r="U17" s="31">
        <f ca="1">IF(A17&lt;($V$8+1),AllPlayers!L9,0)</f>
        <v>128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Jason Kelly</v>
      </c>
      <c r="D18" s="67" t="str">
        <f t="shared" ca="1" si="13"/>
        <v>(WPBL)</v>
      </c>
      <c r="E18" s="64">
        <f t="shared" ca="1" si="0"/>
        <v>26.84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</v>
      </c>
      <c r="P18" s="33">
        <f t="shared" ca="1" si="15"/>
        <v>1</v>
      </c>
      <c r="Q18" s="146">
        <f t="shared" ca="1" si="16"/>
        <v>100</v>
      </c>
      <c r="R18" s="68">
        <f t="shared" ca="1" si="10"/>
        <v>26.84</v>
      </c>
      <c r="S18" s="68">
        <f t="shared" ca="1" si="17"/>
        <v>26.84</v>
      </c>
      <c r="T18" s="69">
        <f t="shared" ca="1" si="18"/>
        <v>27.84</v>
      </c>
      <c r="U18" s="31">
        <f ca="1">IF(A18&lt;($V$8+1),AllPlayers!L10,0)</f>
        <v>229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Rees Hall</v>
      </c>
      <c r="D19" s="67" t="str">
        <f t="shared" ca="1" si="13"/>
        <v>(Sunbury)</v>
      </c>
      <c r="E19" s="64">
        <f t="shared" ca="1" si="0"/>
        <v>27.56</v>
      </c>
      <c r="F19" s="64" t="str">
        <f t="shared" ca="1" si="1"/>
        <v>L</v>
      </c>
      <c r="G19" s="64" t="str">
        <f t="shared" ca="1" si="2"/>
        <v/>
      </c>
      <c r="H19" s="64" t="str">
        <f t="shared" ca="1" si="3"/>
        <v/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0</v>
      </c>
      <c r="Q19" s="146">
        <f t="shared" ca="1" si="16"/>
        <v>0</v>
      </c>
      <c r="R19" s="68">
        <f t="shared" ca="1" si="10"/>
        <v>27.56</v>
      </c>
      <c r="S19" s="68">
        <f t="shared" ca="1" si="17"/>
        <v>27.56</v>
      </c>
      <c r="T19" s="69">
        <f t="shared" ca="1" si="18"/>
        <v>27.56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Darryl Pilgrim</v>
      </c>
      <c r="D20" s="67" t="str">
        <f t="shared" ca="1" si="13"/>
        <v>(WPBL)</v>
      </c>
      <c r="E20" s="64">
        <f t="shared" ca="1" si="0"/>
        <v>27.44</v>
      </c>
      <c r="F20" s="64" t="str">
        <f t="shared" ca="1" si="1"/>
        <v>L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</v>
      </c>
      <c r="P20" s="33">
        <f t="shared" ca="1" si="15"/>
        <v>0</v>
      </c>
      <c r="Q20" s="146">
        <f t="shared" ca="1" si="16"/>
        <v>0</v>
      </c>
      <c r="R20" s="68">
        <f t="shared" ca="1" si="10"/>
        <v>27.44</v>
      </c>
      <c r="S20" s="68">
        <f t="shared" ca="1" si="17"/>
        <v>27.44</v>
      </c>
      <c r="T20" s="69">
        <f t="shared" ca="1" si="18"/>
        <v>27.44</v>
      </c>
      <c r="U20" s="31">
        <f ca="1">IF(A20&lt;($V$8+1),AllPlayers!L12,0)</f>
        <v>232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Doug Harwood</v>
      </c>
      <c r="D21" s="67" t="str">
        <f t="shared" ca="1" si="13"/>
        <v>(WWMC)</v>
      </c>
      <c r="E21" s="64">
        <f t="shared" ca="1" si="0"/>
        <v>26.27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6">
        <f t="shared" ca="1" si="16"/>
        <v>100</v>
      </c>
      <c r="R21" s="68">
        <f t="shared" ca="1" si="10"/>
        <v>26.27</v>
      </c>
      <c r="S21" s="68">
        <f t="shared" ca="1" si="17"/>
        <v>26.27</v>
      </c>
      <c r="T21" s="69">
        <f t="shared" ca="1" si="18"/>
        <v>27.27</v>
      </c>
      <c r="U21" s="31">
        <f ca="1">IF(A21&lt;($V$8+1),AllPlayers!L13,0)</f>
        <v>180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Nev Wright</v>
      </c>
      <c r="D22" s="67" t="str">
        <f t="shared" ca="1" si="13"/>
        <v>(Farmers)</v>
      </c>
      <c r="E22" s="64">
        <f t="shared" ca="1" si="0"/>
        <v>26.21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6">
        <f t="shared" ca="1" si="16"/>
        <v>100</v>
      </c>
      <c r="R22" s="68">
        <f t="shared" ca="1" si="10"/>
        <v>26.21</v>
      </c>
      <c r="S22" s="68">
        <f t="shared" ca="1" si="17"/>
        <v>26.21</v>
      </c>
      <c r="T22" s="69">
        <f t="shared" ca="1" si="18"/>
        <v>27.21</v>
      </c>
      <c r="U22" s="31">
        <f ca="1">IF(A22&lt;($V$8+1),AllPlayers!L14,0)</f>
        <v>151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David Read</v>
      </c>
      <c r="D23" s="67" t="str">
        <f t="shared" ca="1" si="13"/>
        <v>(St Peter's)</v>
      </c>
      <c r="E23" s="64">
        <f t="shared" ca="1" si="0"/>
        <v>25.99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</v>
      </c>
      <c r="P23" s="33">
        <f t="shared" ca="1" si="15"/>
        <v>1</v>
      </c>
      <c r="Q23" s="146">
        <f t="shared" ca="1" si="16"/>
        <v>100</v>
      </c>
      <c r="R23" s="68">
        <f t="shared" ca="1" si="10"/>
        <v>25.99</v>
      </c>
      <c r="S23" s="68">
        <f t="shared" ca="1" si="17"/>
        <v>25.99</v>
      </c>
      <c r="T23" s="69">
        <f t="shared" ca="1" si="18"/>
        <v>26.99</v>
      </c>
      <c r="U23" s="31">
        <f ca="1">IF(A23&lt;($V$8+1),AllPlayers!L15,0)</f>
        <v>103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Damon Ede</v>
      </c>
      <c r="D24" s="67" t="str">
        <f t="shared" ca="1" si="13"/>
        <v>(Epsom)</v>
      </c>
      <c r="E24" s="64">
        <f t="shared" ca="1" si="0"/>
        <v>25.91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6">
        <f t="shared" ca="1" si="16"/>
        <v>100</v>
      </c>
      <c r="R24" s="68">
        <f t="shared" ca="1" si="10"/>
        <v>25.91</v>
      </c>
      <c r="S24" s="68">
        <f t="shared" ca="1" si="17"/>
        <v>25.91</v>
      </c>
      <c r="T24" s="69">
        <f t="shared" ca="1" si="18"/>
        <v>26.91</v>
      </c>
      <c r="U24" s="31">
        <f ca="1">IF(A24&lt;($V$8+1),AllPlayers!L16,0)</f>
        <v>57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John Power</v>
      </c>
      <c r="D25" s="67" t="str">
        <f t="shared" ca="1" si="13"/>
        <v>(Arnie's Army)</v>
      </c>
      <c r="E25" s="64">
        <f t="shared" ca="1" si="0"/>
        <v>25.6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</v>
      </c>
      <c r="P25" s="33">
        <f t="shared" ca="1" si="15"/>
        <v>1</v>
      </c>
      <c r="Q25" s="146">
        <f t="shared" ca="1" si="16"/>
        <v>100</v>
      </c>
      <c r="R25" s="68">
        <f t="shared" ca="1" si="10"/>
        <v>25.6</v>
      </c>
      <c r="S25" s="68">
        <f t="shared" ca="1" si="17"/>
        <v>25.6</v>
      </c>
      <c r="T25" s="69">
        <f t="shared" ca="1" si="18"/>
        <v>26.6</v>
      </c>
      <c r="U25" s="31">
        <f ca="1">IF(A25&lt;($V$8+1),AllPlayers!L17,0)</f>
        <v>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Steven Mead</v>
      </c>
      <c r="D26" s="67" t="str">
        <f t="shared" ca="1" si="13"/>
        <v>(St Peter's)</v>
      </c>
      <c r="E26" s="64">
        <f t="shared" ca="1" si="0"/>
        <v>25.47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1</v>
      </c>
      <c r="Q26" s="146">
        <f t="shared" ca="1" si="16"/>
        <v>100</v>
      </c>
      <c r="R26" s="68">
        <f t="shared" ca="1" si="10"/>
        <v>25.47</v>
      </c>
      <c r="S26" s="68">
        <f t="shared" ca="1" si="17"/>
        <v>25.47</v>
      </c>
      <c r="T26" s="69">
        <f t="shared" ca="1" si="18"/>
        <v>26.47</v>
      </c>
      <c r="U26" s="31">
        <f ca="1">IF(A26&lt;($V$8+1),AllPlayers!L18,0)</f>
        <v>101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Kurtis Atkins</v>
      </c>
      <c r="D27" s="67" t="str">
        <f t="shared" ca="1" si="13"/>
        <v>(WPBL)</v>
      </c>
      <c r="E27" s="64">
        <f t="shared" ca="1" si="0"/>
        <v>25.38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6">
        <f t="shared" ca="1" si="16"/>
        <v>100</v>
      </c>
      <c r="R27" s="68">
        <f t="shared" ca="1" si="10"/>
        <v>25.38</v>
      </c>
      <c r="S27" s="68">
        <f t="shared" ca="1" si="17"/>
        <v>25.38</v>
      </c>
      <c r="T27" s="69">
        <f t="shared" ca="1" si="18"/>
        <v>26.38</v>
      </c>
      <c r="U27" s="31">
        <f ca="1">IF(A27&lt;($V$8+1),AllPlayers!L19,0)</f>
        <v>231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Brian Whybrow</v>
      </c>
      <c r="D28" s="67" t="str">
        <f t="shared" ca="1" si="13"/>
        <v>(Bishopsford)</v>
      </c>
      <c r="E28" s="64">
        <f t="shared" ca="1" si="0"/>
        <v>24.9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6">
        <f t="shared" ca="1" si="16"/>
        <v>100</v>
      </c>
      <c r="R28" s="68">
        <f t="shared" ca="1" si="10"/>
        <v>24.9</v>
      </c>
      <c r="S28" s="68">
        <f t="shared" ca="1" si="17"/>
        <v>24.9</v>
      </c>
      <c r="T28" s="69">
        <f t="shared" ca="1" si="18"/>
        <v>25.9</v>
      </c>
      <c r="U28" s="31">
        <f ca="1">IF(A28&lt;($V$8+1),AllPlayers!L20,0)</f>
        <v>27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Tony Hammond</v>
      </c>
      <c r="D29" s="67" t="str">
        <f t="shared" ca="1" si="13"/>
        <v>(Arnie's Army)</v>
      </c>
      <c r="E29" s="64">
        <f t="shared" ca="1" si="0"/>
        <v>25.85</v>
      </c>
      <c r="F29" s="64" t="str">
        <f t="shared" ca="1" si="1"/>
        <v>L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</v>
      </c>
      <c r="P29" s="33">
        <f t="shared" ca="1" si="15"/>
        <v>0</v>
      </c>
      <c r="Q29" s="146">
        <f t="shared" ca="1" si="16"/>
        <v>0</v>
      </c>
      <c r="R29" s="68">
        <f t="shared" ca="1" si="10"/>
        <v>25.85</v>
      </c>
      <c r="S29" s="68">
        <f t="shared" ca="1" si="17"/>
        <v>25.85</v>
      </c>
      <c r="T29" s="69">
        <f t="shared" ca="1" si="18"/>
        <v>25.85</v>
      </c>
      <c r="U29" s="31">
        <f ca="1">IF(A29&lt;($V$8+1),AllPlayers!L21,0)</f>
        <v>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Gary Eastwood</v>
      </c>
      <c r="D30" s="67" t="str">
        <f t="shared" ca="1" si="13"/>
        <v>(Sunbury)</v>
      </c>
      <c r="E30" s="64">
        <f t="shared" ca="1" si="0"/>
        <v>24.82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1</v>
      </c>
      <c r="P30" s="33">
        <f t="shared" ca="1" si="15"/>
        <v>1</v>
      </c>
      <c r="Q30" s="146">
        <f t="shared" ca="1" si="16"/>
        <v>100</v>
      </c>
      <c r="R30" s="68">
        <f t="shared" ca="1" si="10"/>
        <v>24.82</v>
      </c>
      <c r="S30" s="68">
        <f t="shared" ca="1" si="17"/>
        <v>24.82</v>
      </c>
      <c r="T30" s="69">
        <f t="shared" ca="1" si="18"/>
        <v>25.82</v>
      </c>
      <c r="U30" s="31">
        <f ca="1">IF(A30&lt;($V$8+1),AllPlayers!L22,0)</f>
        <v>126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 xml:space="preserve">Robbie Turner </v>
      </c>
      <c r="D31" s="67" t="str">
        <f t="shared" ca="1" si="13"/>
        <v>(Forestdale)</v>
      </c>
      <c r="E31" s="64">
        <f t="shared" ca="1" si="0"/>
        <v>25.7</v>
      </c>
      <c r="F31" s="64" t="str">
        <f t="shared" ca="1" si="1"/>
        <v>L</v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1</v>
      </c>
      <c r="P31" s="33">
        <f t="shared" ca="1" si="15"/>
        <v>0</v>
      </c>
      <c r="Q31" s="146">
        <f t="shared" ca="1" si="16"/>
        <v>0</v>
      </c>
      <c r="R31" s="68">
        <f t="shared" ca="1" si="10"/>
        <v>25.7</v>
      </c>
      <c r="S31" s="68">
        <f t="shared" ca="1" si="17"/>
        <v>25.7</v>
      </c>
      <c r="T31" s="69">
        <f t="shared" ca="1" si="18"/>
        <v>25.7</v>
      </c>
      <c r="U31" s="31">
        <f ca="1">IF(A31&lt;($V$8+1),AllPlayers!L23,0)</f>
        <v>85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Andy Bridgman</v>
      </c>
      <c r="D32" s="67" t="str">
        <f t="shared" ca="1" si="13"/>
        <v>(Epsom)</v>
      </c>
      <c r="E32" s="64">
        <f t="shared" ca="1" si="0"/>
        <v>25.64</v>
      </c>
      <c r="F32" s="64" t="str">
        <f t="shared" ca="1" si="1"/>
        <v>L</v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1</v>
      </c>
      <c r="P32" s="33">
        <f t="shared" ca="1" si="15"/>
        <v>0</v>
      </c>
      <c r="Q32" s="146">
        <f t="shared" ca="1" si="16"/>
        <v>0</v>
      </c>
      <c r="R32" s="68">
        <f t="shared" ca="1" si="10"/>
        <v>25.64</v>
      </c>
      <c r="S32" s="68">
        <f t="shared" ca="1" si="17"/>
        <v>25.64</v>
      </c>
      <c r="T32" s="69">
        <f t="shared" ca="1" si="18"/>
        <v>25.64</v>
      </c>
      <c r="U32" s="31">
        <f ca="1">IF(A32&lt;($V$8+1),AllPlayers!L24,0)</f>
        <v>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Ryan Payne</v>
      </c>
      <c r="D33" s="67" t="str">
        <f t="shared" ca="1" si="13"/>
        <v>(Bishopsford)</v>
      </c>
      <c r="E33" s="64">
        <f t="shared" ca="1" si="0"/>
        <v>25.6</v>
      </c>
      <c r="F33" s="64" t="str">
        <f t="shared" ca="1" si="1"/>
        <v>L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0</v>
      </c>
      <c r="Q33" s="146">
        <f t="shared" ca="1" si="16"/>
        <v>0</v>
      </c>
      <c r="R33" s="68">
        <f t="shared" ca="1" si="10"/>
        <v>25.6</v>
      </c>
      <c r="S33" s="68">
        <f t="shared" ca="1" si="17"/>
        <v>25.6</v>
      </c>
      <c r="T33" s="69">
        <f t="shared" ca="1" si="18"/>
        <v>25.6</v>
      </c>
      <c r="U33" s="31">
        <f ca="1">IF(A33&lt;($V$8+1),AllPlayers!L25,0)</f>
        <v>38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John Chalkley</v>
      </c>
      <c r="D34" s="67" t="str">
        <f t="shared" ca="1" si="13"/>
        <v>(West Byfleet)</v>
      </c>
      <c r="E34" s="64">
        <f t="shared" ca="1" si="0"/>
        <v>24.41</v>
      </c>
      <c r="F34" s="64" t="str">
        <f t="shared" ca="1" si="1"/>
        <v>W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1</v>
      </c>
      <c r="P34" s="33">
        <f t="shared" ca="1" si="15"/>
        <v>1</v>
      </c>
      <c r="Q34" s="146">
        <f t="shared" ca="1" si="16"/>
        <v>100</v>
      </c>
      <c r="R34" s="68">
        <f t="shared" ca="1" si="10"/>
        <v>24.41</v>
      </c>
      <c r="S34" s="68">
        <f t="shared" ca="1" si="17"/>
        <v>24.41</v>
      </c>
      <c r="T34" s="69">
        <f t="shared" ca="1" si="18"/>
        <v>25.41</v>
      </c>
      <c r="U34" s="31">
        <f ca="1">IF(A34&lt;($V$8+1),AllPlayers!L26,0)</f>
        <v>202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 xml:space="preserve">Nick Ellis </v>
      </c>
      <c r="D35" s="67" t="str">
        <f t="shared" ca="1" si="13"/>
        <v>(Arnie's Army)</v>
      </c>
      <c r="E35" s="64">
        <f t="shared" ca="1" si="0"/>
        <v>24.24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1</v>
      </c>
      <c r="Q35" s="146">
        <f t="shared" ca="1" si="16"/>
        <v>100</v>
      </c>
      <c r="R35" s="68">
        <f t="shared" ca="1" si="10"/>
        <v>24.24</v>
      </c>
      <c r="S35" s="68">
        <f t="shared" ca="1" si="17"/>
        <v>24.24</v>
      </c>
      <c r="T35" s="69">
        <f t="shared" ca="1" si="18"/>
        <v>25.24</v>
      </c>
      <c r="U35" s="31">
        <f ca="1">IF(A35&lt;($V$8+1),AllPlayers!L27,0)</f>
        <v>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Trodd</v>
      </c>
      <c r="D36" s="67" t="str">
        <f t="shared" ca="1" si="13"/>
        <v>(Forestdale)</v>
      </c>
      <c r="E36" s="64">
        <f t="shared" ca="1" si="0"/>
        <v>25.16</v>
      </c>
      <c r="F36" s="64" t="str">
        <f t="shared" ca="1" si="1"/>
        <v>L</v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1</v>
      </c>
      <c r="P36" s="33">
        <f t="shared" ca="1" si="15"/>
        <v>0</v>
      </c>
      <c r="Q36" s="146">
        <f t="shared" ca="1" si="16"/>
        <v>0</v>
      </c>
      <c r="R36" s="68">
        <f t="shared" ca="1" si="10"/>
        <v>25.16</v>
      </c>
      <c r="S36" s="68">
        <f t="shared" ca="1" si="17"/>
        <v>25.16</v>
      </c>
      <c r="T36" s="69">
        <f t="shared" ca="1" si="18"/>
        <v>25.16</v>
      </c>
      <c r="U36" s="31">
        <f ca="1">IF(A36&lt;($V$8+1),AllPlayers!L28,0)</f>
        <v>77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Alan Casey</v>
      </c>
      <c r="D37" s="67" t="str">
        <f t="shared" ca="1" si="13"/>
        <v>(Sunbury)</v>
      </c>
      <c r="E37" s="64">
        <f t="shared" ca="1" si="0"/>
        <v>24.96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1</v>
      </c>
      <c r="P37" s="33">
        <f t="shared" ca="1" si="15"/>
        <v>0</v>
      </c>
      <c r="Q37" s="146">
        <f t="shared" ca="1" si="16"/>
        <v>0</v>
      </c>
      <c r="R37" s="68">
        <f t="shared" ca="1" si="10"/>
        <v>24.96</v>
      </c>
      <c r="S37" s="68">
        <f t="shared" ca="1" si="17"/>
        <v>24.96</v>
      </c>
      <c r="T37" s="69">
        <f t="shared" ca="1" si="18"/>
        <v>24.96</v>
      </c>
      <c r="U37" s="31">
        <f ca="1">IF(A37&lt;($V$8+1),AllPlayers!L29,0)</f>
        <v>132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Dave Webb</v>
      </c>
      <c r="D38" s="67" t="str">
        <f t="shared" ca="1" si="13"/>
        <v>(WPBL)</v>
      </c>
      <c r="E38" s="64">
        <f t="shared" ca="1" si="0"/>
        <v>24.65</v>
      </c>
      <c r="F38" s="64" t="str">
        <f t="shared" ca="1" si="1"/>
        <v>L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0</v>
      </c>
      <c r="Q38" s="146">
        <f t="shared" ca="1" si="16"/>
        <v>0</v>
      </c>
      <c r="R38" s="68">
        <f t="shared" ca="1" si="10"/>
        <v>24.65</v>
      </c>
      <c r="S38" s="68">
        <f t="shared" ca="1" si="17"/>
        <v>24.65</v>
      </c>
      <c r="T38" s="69">
        <f t="shared" ca="1" si="18"/>
        <v>24.65</v>
      </c>
      <c r="U38" s="31">
        <f ca="1">IF(A38&lt;($V$8+1),AllPlayers!L30,0)</f>
        <v>228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Lukasz Sawicki</v>
      </c>
      <c r="D39" s="67" t="str">
        <f t="shared" ca="1" si="13"/>
        <v>(Arnie's Army)</v>
      </c>
      <c r="E39" s="64">
        <f t="shared" ca="1" si="0"/>
        <v>23.48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1</v>
      </c>
      <c r="P39" s="33">
        <f t="shared" ca="1" si="15"/>
        <v>1</v>
      </c>
      <c r="Q39" s="146">
        <f t="shared" ca="1" si="16"/>
        <v>100</v>
      </c>
      <c r="R39" s="68">
        <f t="shared" ca="1" si="10"/>
        <v>23.48</v>
      </c>
      <c r="S39" s="68">
        <f t="shared" ca="1" si="17"/>
        <v>23.48</v>
      </c>
      <c r="T39" s="69">
        <f t="shared" ca="1" si="18"/>
        <v>24.48</v>
      </c>
      <c r="U39" s="31">
        <f ca="1">IF(A39&lt;($V$8+1),AllPlayers!L31,0)</f>
        <v>12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Aaron Turner</v>
      </c>
      <c r="D40" s="67" t="str">
        <f t="shared" ca="1" si="13"/>
        <v>(WWMC)</v>
      </c>
      <c r="E40" s="64">
        <f t="shared" ca="1" si="0"/>
        <v>23.48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1</v>
      </c>
      <c r="P40" s="33">
        <f t="shared" ca="1" si="15"/>
        <v>1</v>
      </c>
      <c r="Q40" s="146">
        <f t="shared" ca="1" si="16"/>
        <v>100</v>
      </c>
      <c r="R40" s="68">
        <f t="shared" ca="1" si="10"/>
        <v>23.48</v>
      </c>
      <c r="S40" s="68">
        <f t="shared" ca="1" si="17"/>
        <v>23.48</v>
      </c>
      <c r="T40" s="69">
        <f t="shared" ca="1" si="18"/>
        <v>24.48</v>
      </c>
      <c r="U40" s="31">
        <f ca="1">IF(A40&lt;($V$8+1),AllPlayers!L32,0)</f>
        <v>176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Darren Bryant</v>
      </c>
      <c r="D41" s="67" t="str">
        <f t="shared" ca="1" si="13"/>
        <v>(Farmers)</v>
      </c>
      <c r="E41" s="64">
        <f t="shared" ca="1" si="0"/>
        <v>23.89</v>
      </c>
      <c r="F41" s="64" t="str">
        <f t="shared" ca="1" si="1"/>
        <v>L</v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</v>
      </c>
      <c r="P41" s="33">
        <f t="shared" ca="1" si="15"/>
        <v>0</v>
      </c>
      <c r="Q41" s="146">
        <f t="shared" ca="1" si="16"/>
        <v>0</v>
      </c>
      <c r="R41" s="68">
        <f t="shared" ca="1" si="10"/>
        <v>23.89</v>
      </c>
      <c r="S41" s="68">
        <f t="shared" ca="1" si="17"/>
        <v>23.89</v>
      </c>
      <c r="T41" s="69">
        <f t="shared" ca="1" si="18"/>
        <v>23.89</v>
      </c>
      <c r="U41" s="31">
        <f ca="1">IF(A41&lt;($V$8+1),AllPlayers!L33,0)</f>
        <v>152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Ben West</v>
      </c>
      <c r="D42" s="67" t="str">
        <f t="shared" ca="1" si="13"/>
        <v>(St Peter's)</v>
      </c>
      <c r="E42" s="64">
        <f t="shared" ca="1" si="0"/>
        <v>22.8</v>
      </c>
      <c r="F42" s="64" t="str">
        <f t="shared" ca="1" si="1"/>
        <v>W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1</v>
      </c>
      <c r="Q42" s="146">
        <f t="shared" ca="1" si="16"/>
        <v>100</v>
      </c>
      <c r="R42" s="68">
        <f t="shared" ca="1" si="10"/>
        <v>22.8</v>
      </c>
      <c r="S42" s="68">
        <f t="shared" ca="1" si="17"/>
        <v>22.8</v>
      </c>
      <c r="T42" s="69">
        <f t="shared" ca="1" si="18"/>
        <v>23.8</v>
      </c>
      <c r="U42" s="31">
        <f ca="1">IF(A42&lt;($V$8+1),AllPlayers!L34,0)</f>
        <v>104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Steve Cole</v>
      </c>
      <c r="D43" s="67" t="str">
        <f t="shared" ca="1" si="13"/>
        <v>(Sunbury)</v>
      </c>
      <c r="E43" s="64">
        <f t="shared" ca="1" si="0"/>
        <v>22.62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6">
        <f t="shared" ca="1" si="16"/>
        <v>100</v>
      </c>
      <c r="R43" s="68">
        <f t="shared" ca="1" si="10"/>
        <v>22.62</v>
      </c>
      <c r="S43" s="68">
        <f t="shared" ca="1" si="17"/>
        <v>22.62</v>
      </c>
      <c r="T43" s="69">
        <f t="shared" ca="1" si="18"/>
        <v>23.62</v>
      </c>
      <c r="U43" s="31">
        <f ca="1">IF(A43&lt;($V$8+1),AllPlayers!L35,0)</f>
        <v>130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Tom Pavitt</v>
      </c>
      <c r="D44" s="67" t="str">
        <f t="shared" ca="1" si="13"/>
        <v>(West Byfleet)</v>
      </c>
      <c r="E44" s="64">
        <f t="shared" ca="1" si="0"/>
        <v>22.34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1</v>
      </c>
      <c r="Q44" s="146">
        <f t="shared" ca="1" si="16"/>
        <v>100</v>
      </c>
      <c r="R44" s="68">
        <f t="shared" ca="1" si="10"/>
        <v>22.34</v>
      </c>
      <c r="S44" s="68">
        <f t="shared" ca="1" si="17"/>
        <v>22.34</v>
      </c>
      <c r="T44" s="69">
        <f t="shared" ca="1" si="18"/>
        <v>23.34</v>
      </c>
      <c r="U44" s="31">
        <f ca="1">IF(A44&lt;($V$8+1),AllPlayers!L36,0)</f>
        <v>212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James Willcox</v>
      </c>
      <c r="D45" s="67" t="str">
        <f t="shared" ca="1" si="13"/>
        <v>(Epsom)</v>
      </c>
      <c r="E45" s="64">
        <f t="shared" ca="1" si="0"/>
        <v>23.18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1</v>
      </c>
      <c r="P45" s="33">
        <f t="shared" ca="1" si="15"/>
        <v>0</v>
      </c>
      <c r="Q45" s="146">
        <f t="shared" ca="1" si="16"/>
        <v>0</v>
      </c>
      <c r="R45" s="68">
        <f t="shared" ca="1" si="10"/>
        <v>23.18</v>
      </c>
      <c r="S45" s="68">
        <f t="shared" ca="1" si="17"/>
        <v>23.18</v>
      </c>
      <c r="T45" s="69">
        <f t="shared" ca="1" si="18"/>
        <v>23.18</v>
      </c>
      <c r="U45" s="31">
        <f ca="1">IF(A45&lt;($V$8+1),AllPlayers!L37,0)</f>
        <v>52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Gary Creamer</v>
      </c>
      <c r="D46" s="67" t="str">
        <f t="shared" ca="1" si="13"/>
        <v>(Forestdale)</v>
      </c>
      <c r="E46" s="64">
        <f t="shared" ca="1" si="0"/>
        <v>22.17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6">
        <f t="shared" ca="1" si="16"/>
        <v>100</v>
      </c>
      <c r="R46" s="68">
        <f t="shared" ca="1" si="10"/>
        <v>22.17</v>
      </c>
      <c r="S46" s="68">
        <f t="shared" ca="1" si="17"/>
        <v>22.17</v>
      </c>
      <c r="T46" s="69">
        <f t="shared" ca="1" si="18"/>
        <v>23.17</v>
      </c>
      <c r="U46" s="31">
        <f ca="1">IF(A46&lt;($V$8+1),AllPlayers!L38,0)</f>
        <v>78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Rob Arthur</v>
      </c>
      <c r="D47" s="67" t="str">
        <f t="shared" ca="1" si="13"/>
        <v>(Sunbury)</v>
      </c>
      <c r="E47" s="64">
        <f t="shared" ca="1" si="0"/>
        <v>22.81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0</v>
      </c>
      <c r="Q47" s="146">
        <f t="shared" ca="1" si="16"/>
        <v>0</v>
      </c>
      <c r="R47" s="68">
        <f t="shared" ca="1" si="10"/>
        <v>22.81</v>
      </c>
      <c r="S47" s="68">
        <f t="shared" ca="1" si="17"/>
        <v>22.81</v>
      </c>
      <c r="T47" s="69">
        <f t="shared" ca="1" si="18"/>
        <v>22.81</v>
      </c>
      <c r="U47" s="31">
        <f ca="1">IF(A47&lt;($V$8+1),AllPlayers!L39,0)</f>
        <v>131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 xml:space="preserve">George Munt </v>
      </c>
      <c r="D48" s="67" t="str">
        <f t="shared" ca="1" si="13"/>
        <v>(Arnie's Army)</v>
      </c>
      <c r="E48" s="64">
        <f t="shared" ca="1" si="0"/>
        <v>21.79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</v>
      </c>
      <c r="P48" s="33">
        <f t="shared" ca="1" si="15"/>
        <v>1</v>
      </c>
      <c r="Q48" s="146">
        <f t="shared" ca="1" si="16"/>
        <v>100</v>
      </c>
      <c r="R48" s="68">
        <f t="shared" ca="1" si="10"/>
        <v>21.79</v>
      </c>
      <c r="S48" s="68">
        <f t="shared" ca="1" si="17"/>
        <v>21.79</v>
      </c>
      <c r="T48" s="69">
        <f t="shared" ca="1" si="18"/>
        <v>22.79</v>
      </c>
      <c r="U48" s="31">
        <f ca="1">IF(A48&lt;($V$8+1),AllPlayers!L40,0)</f>
        <v>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Richard Mclaughlin</v>
      </c>
      <c r="D49" s="67" t="str">
        <f t="shared" ca="1" si="13"/>
        <v>(WWMC)</v>
      </c>
      <c r="E49" s="64">
        <f t="shared" ca="1" si="0"/>
        <v>21.57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</v>
      </c>
      <c r="P49" s="33">
        <f t="shared" ca="1" si="15"/>
        <v>1</v>
      </c>
      <c r="Q49" s="146">
        <f t="shared" ca="1" si="16"/>
        <v>100</v>
      </c>
      <c r="R49" s="68">
        <f t="shared" ca="1" si="10"/>
        <v>21.57</v>
      </c>
      <c r="S49" s="68">
        <f t="shared" ca="1" si="17"/>
        <v>21.57</v>
      </c>
      <c r="T49" s="69">
        <f t="shared" ca="1" si="18"/>
        <v>22.57</v>
      </c>
      <c r="U49" s="31">
        <f ca="1">IF(A49&lt;($V$8+1),AllPlayers!L41,0)</f>
        <v>181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Matt Carter</v>
      </c>
      <c r="D50" s="67" t="str">
        <f t="shared" ca="1" si="13"/>
        <v>(Arnie's Army)</v>
      </c>
      <c r="E50" s="64">
        <f t="shared" ca="1" si="0"/>
        <v>21.47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1</v>
      </c>
      <c r="Q50" s="146">
        <f t="shared" ca="1" si="16"/>
        <v>100</v>
      </c>
      <c r="R50" s="68">
        <f t="shared" ca="1" si="10"/>
        <v>21.47</v>
      </c>
      <c r="S50" s="68">
        <f t="shared" ca="1" si="17"/>
        <v>21.47</v>
      </c>
      <c r="T50" s="69">
        <f t="shared" ca="1" si="18"/>
        <v>22.47</v>
      </c>
      <c r="U50" s="31">
        <f ca="1">IF(A50&lt;($V$8+1),AllPlayers!L42,0)</f>
        <v>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Nigel Prior</v>
      </c>
      <c r="D51" s="67" t="str">
        <f t="shared" ca="1" si="13"/>
        <v>(West Byfleet)</v>
      </c>
      <c r="E51" s="64">
        <f t="shared" ca="1" si="0"/>
        <v>21.46</v>
      </c>
      <c r="F51" s="64" t="str">
        <f t="shared" ca="1" si="1"/>
        <v>W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1</v>
      </c>
      <c r="Q51" s="146">
        <f t="shared" ca="1" si="16"/>
        <v>100</v>
      </c>
      <c r="R51" s="68">
        <f t="shared" ca="1" si="10"/>
        <v>21.46</v>
      </c>
      <c r="S51" s="68">
        <f t="shared" ca="1" si="17"/>
        <v>21.46</v>
      </c>
      <c r="T51" s="69">
        <f t="shared" ca="1" si="18"/>
        <v>22.46</v>
      </c>
      <c r="U51" s="31">
        <f ca="1">IF(A51&lt;($V$8+1),AllPlayers!L43,0)</f>
        <v>208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Brandonn Monk</v>
      </c>
      <c r="D52" s="67" t="str">
        <f t="shared" ca="1" si="13"/>
        <v>(West Byfleet)</v>
      </c>
      <c r="E52" s="64">
        <f t="shared" ca="1" si="0"/>
        <v>21.39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1</v>
      </c>
      <c r="Q52" s="146">
        <f t="shared" ca="1" si="16"/>
        <v>100</v>
      </c>
      <c r="R52" s="68">
        <f t="shared" ca="1" si="10"/>
        <v>21.39</v>
      </c>
      <c r="S52" s="68">
        <f t="shared" ca="1" si="17"/>
        <v>21.39</v>
      </c>
      <c r="T52" s="69">
        <f t="shared" ca="1" si="18"/>
        <v>22.39</v>
      </c>
      <c r="U52" s="31">
        <f ca="1">IF(A52&lt;($V$8+1),AllPlayers!L44,0)</f>
        <v>207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Daryl Reino</v>
      </c>
      <c r="D53" s="67" t="str">
        <f t="shared" ca="1" si="13"/>
        <v>(Epsom)</v>
      </c>
      <c r="E53" s="64">
        <f t="shared" ca="1" si="0"/>
        <v>21.26</v>
      </c>
      <c r="F53" s="64" t="str">
        <f t="shared" ca="1" si="1"/>
        <v>W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1</v>
      </c>
      <c r="Q53" s="146">
        <f t="shared" ca="1" si="16"/>
        <v>100</v>
      </c>
      <c r="R53" s="68">
        <f t="shared" ca="1" si="10"/>
        <v>21.26</v>
      </c>
      <c r="S53" s="68">
        <f t="shared" ca="1" si="17"/>
        <v>21.26</v>
      </c>
      <c r="T53" s="69">
        <f t="shared" ca="1" si="18"/>
        <v>22.26</v>
      </c>
      <c r="U53" s="31">
        <f ca="1">IF(A53&lt;($V$8+1),AllPlayers!L45,0)</f>
        <v>54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Phil Mcdonnell</v>
      </c>
      <c r="D54" s="67" t="str">
        <f t="shared" ca="1" si="13"/>
        <v>(Forestdale)</v>
      </c>
      <c r="E54" s="64">
        <f t="shared" ca="1" si="0"/>
        <v>22.25</v>
      </c>
      <c r="F54" s="64" t="str">
        <f t="shared" ca="1" si="1"/>
        <v>L</v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0</v>
      </c>
      <c r="Q54" s="146">
        <f t="shared" ca="1" si="16"/>
        <v>0</v>
      </c>
      <c r="R54" s="68">
        <f t="shared" ca="1" si="10"/>
        <v>22.25</v>
      </c>
      <c r="S54" s="68">
        <f t="shared" ca="1" si="17"/>
        <v>22.25</v>
      </c>
      <c r="T54" s="69">
        <f t="shared" ca="1" si="18"/>
        <v>22.25</v>
      </c>
      <c r="U54" s="31">
        <f ca="1">IF(A54&lt;($V$8+1),AllPlayers!L46,0)</f>
        <v>79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Luke Wathen</v>
      </c>
      <c r="D55" s="67" t="str">
        <f t="shared" ca="1" si="13"/>
        <v>(Sunbury)</v>
      </c>
      <c r="E55" s="64">
        <f t="shared" ca="1" si="0"/>
        <v>22.15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0</v>
      </c>
      <c r="Q55" s="146">
        <f t="shared" ca="1" si="16"/>
        <v>0</v>
      </c>
      <c r="R55" s="68">
        <f t="shared" ca="1" si="10"/>
        <v>22.15</v>
      </c>
      <c r="S55" s="68">
        <f t="shared" ca="1" si="17"/>
        <v>22.15</v>
      </c>
      <c r="T55" s="69">
        <f t="shared" ca="1" si="18"/>
        <v>22.15</v>
      </c>
      <c r="U55" s="31">
        <f ca="1">IF(A55&lt;($V$8+1),AllPlayers!L47,0)</f>
        <v>129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Des Barry</v>
      </c>
      <c r="D56" s="67" t="str">
        <f t="shared" ca="1" si="13"/>
        <v>(Bishopsford)</v>
      </c>
      <c r="E56" s="64">
        <f t="shared" ca="1" si="0"/>
        <v>22.12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1</v>
      </c>
      <c r="P56" s="33">
        <f t="shared" ca="1" si="15"/>
        <v>0</v>
      </c>
      <c r="Q56" s="146">
        <f t="shared" ca="1" si="16"/>
        <v>0</v>
      </c>
      <c r="R56" s="68">
        <f t="shared" ca="1" si="10"/>
        <v>22.12</v>
      </c>
      <c r="S56" s="68">
        <f t="shared" ca="1" si="17"/>
        <v>22.12</v>
      </c>
      <c r="T56" s="69">
        <f t="shared" ca="1" si="18"/>
        <v>22.12</v>
      </c>
      <c r="U56" s="31">
        <f ca="1">IF(A56&lt;($V$8+1),AllPlayers!L48,0)</f>
        <v>29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Martin Carnell</v>
      </c>
      <c r="D57" s="67" t="str">
        <f t="shared" ca="1" si="13"/>
        <v>(Farmers)</v>
      </c>
      <c r="E57" s="64">
        <f t="shared" ca="1" si="0"/>
        <v>22.07</v>
      </c>
      <c r="F57" s="64" t="str">
        <f t="shared" ca="1" si="1"/>
        <v>L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0</v>
      </c>
      <c r="Q57" s="146">
        <f t="shared" ca="1" si="16"/>
        <v>0</v>
      </c>
      <c r="R57" s="68">
        <f t="shared" ca="1" si="10"/>
        <v>22.07</v>
      </c>
      <c r="S57" s="68">
        <f t="shared" ca="1" si="17"/>
        <v>22.07</v>
      </c>
      <c r="T57" s="69">
        <f t="shared" ca="1" si="18"/>
        <v>22.07</v>
      </c>
      <c r="U57" s="31">
        <f ca="1">IF(A57&lt;($V$8+1),AllPlayers!L49,0)</f>
        <v>159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Dave Horan</v>
      </c>
      <c r="D58" s="67" t="str">
        <f t="shared" ca="1" si="13"/>
        <v>(Sunbury)</v>
      </c>
      <c r="E58" s="64">
        <f t="shared" ca="1" si="0"/>
        <v>21.82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0</v>
      </c>
      <c r="Q58" s="146">
        <f t="shared" ca="1" si="16"/>
        <v>0</v>
      </c>
      <c r="R58" s="68">
        <f t="shared" ca="1" si="10"/>
        <v>21.82</v>
      </c>
      <c r="S58" s="68">
        <f t="shared" ca="1" si="17"/>
        <v>21.82</v>
      </c>
      <c r="T58" s="69">
        <f t="shared" ca="1" si="18"/>
        <v>21.82</v>
      </c>
      <c r="U58" s="31">
        <f ca="1">IF(A58&lt;($V$8+1),AllPlayers!L50,0)</f>
        <v>133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Dennis Harris</v>
      </c>
      <c r="D59" s="67" t="str">
        <f t="shared" ca="1" si="13"/>
        <v>(St Peter's)</v>
      </c>
      <c r="E59" s="64">
        <f t="shared" ca="1" si="0"/>
        <v>20.67</v>
      </c>
      <c r="F59" s="64" t="str">
        <f t="shared" ca="1" si="1"/>
        <v>W</v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6">
        <f t="shared" ca="1" si="16"/>
        <v>100</v>
      </c>
      <c r="R59" s="68">
        <f t="shared" ca="1" si="10"/>
        <v>20.67</v>
      </c>
      <c r="S59" s="68">
        <f t="shared" ca="1" si="17"/>
        <v>20.67</v>
      </c>
      <c r="T59" s="69">
        <f t="shared" ca="1" si="18"/>
        <v>21.67</v>
      </c>
      <c r="U59" s="31">
        <f ca="1">IF(A59&lt;($V$8+1),AllPlayers!L51,0)</f>
        <v>108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Padraig Sharkey</v>
      </c>
      <c r="D60" s="67" t="str">
        <f t="shared" ca="1" si="13"/>
        <v>(Arnie's Army)</v>
      </c>
      <c r="E60" s="64">
        <f t="shared" ca="1" si="0"/>
        <v>20.6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6">
        <f t="shared" ca="1" si="16"/>
        <v>100</v>
      </c>
      <c r="R60" s="68">
        <f t="shared" ca="1" si="10"/>
        <v>20.6</v>
      </c>
      <c r="S60" s="68">
        <f t="shared" ca="1" si="17"/>
        <v>20.6</v>
      </c>
      <c r="T60" s="69">
        <f t="shared" ca="1" si="18"/>
        <v>21.6</v>
      </c>
      <c r="U60" s="31">
        <f ca="1">IF(A60&lt;($V$8+1),AllPlayers!L52,0)</f>
        <v>11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Charlie Martin</v>
      </c>
      <c r="D61" s="67" t="str">
        <f t="shared" ca="1" si="13"/>
        <v>(WWMC)</v>
      </c>
      <c r="E61" s="64">
        <f t="shared" ca="1" si="0"/>
        <v>21.55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0</v>
      </c>
      <c r="Q61" s="146">
        <f t="shared" ca="1" si="16"/>
        <v>0</v>
      </c>
      <c r="R61" s="68">
        <f t="shared" ca="1" si="10"/>
        <v>21.55</v>
      </c>
      <c r="S61" s="68">
        <f t="shared" ca="1" si="17"/>
        <v>21.55</v>
      </c>
      <c r="T61" s="69">
        <f t="shared" ca="1" si="18"/>
        <v>21.55</v>
      </c>
      <c r="U61" s="31">
        <f ca="1">IF(A61&lt;($V$8+1),AllPlayers!L53,0)</f>
        <v>183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Paul Tudor</v>
      </c>
      <c r="D62" s="67" t="str">
        <f t="shared" ca="1" si="13"/>
        <v>(WPBL)</v>
      </c>
      <c r="E62" s="64">
        <f t="shared" ca="1" si="0"/>
        <v>21.53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0</v>
      </c>
      <c r="Q62" s="146">
        <f t="shared" ca="1" si="16"/>
        <v>0</v>
      </c>
      <c r="R62" s="68">
        <f t="shared" ca="1" si="10"/>
        <v>21.53</v>
      </c>
      <c r="S62" s="68">
        <f t="shared" ca="1" si="17"/>
        <v>21.53</v>
      </c>
      <c r="T62" s="69">
        <f t="shared" ca="1" si="18"/>
        <v>21.53</v>
      </c>
      <c r="U62" s="31">
        <f ca="1">IF(A62&lt;($V$8+1),AllPlayers!L54,0)</f>
        <v>230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Del Cannon</v>
      </c>
      <c r="D63" s="67" t="str">
        <f t="shared" ca="1" si="13"/>
        <v>(Epsom)</v>
      </c>
      <c r="E63" s="64">
        <f t="shared" ca="1" si="0"/>
        <v>21.27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0</v>
      </c>
      <c r="Q63" s="146">
        <f t="shared" ca="1" si="16"/>
        <v>0</v>
      </c>
      <c r="R63" s="68">
        <f t="shared" ca="1" si="10"/>
        <v>21.27</v>
      </c>
      <c r="S63" s="68">
        <f t="shared" ca="1" si="17"/>
        <v>21.27</v>
      </c>
      <c r="T63" s="69">
        <f t="shared" ca="1" si="18"/>
        <v>21.27</v>
      </c>
      <c r="U63" s="31">
        <f ca="1">IF(A63&lt;($V$8+1),AllPlayers!L55,0)</f>
        <v>53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Alex Chubb</v>
      </c>
      <c r="D64" s="67" t="str">
        <f t="shared" ca="1" si="13"/>
        <v>(West Byfleet)</v>
      </c>
      <c r="E64" s="64">
        <f t="shared" ca="1" si="0"/>
        <v>20.27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1</v>
      </c>
      <c r="Q64" s="146">
        <f t="shared" ca="1" si="16"/>
        <v>100</v>
      </c>
      <c r="R64" s="68">
        <f t="shared" ca="1" si="10"/>
        <v>20.27</v>
      </c>
      <c r="S64" s="68">
        <f t="shared" ca="1" si="17"/>
        <v>20.27</v>
      </c>
      <c r="T64" s="69">
        <f t="shared" ca="1" si="18"/>
        <v>21.27</v>
      </c>
      <c r="U64" s="31">
        <f ca="1">IF(A64&lt;($V$8+1),AllPlayers!L56,0)</f>
        <v>206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Richard Cox</v>
      </c>
      <c r="D65" s="67" t="str">
        <f t="shared" ca="1" si="13"/>
        <v>(Arnie's Army)</v>
      </c>
      <c r="E65" s="64">
        <f t="shared" ca="1" si="0"/>
        <v>21.05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0</v>
      </c>
      <c r="Q65" s="146">
        <f t="shared" ca="1" si="16"/>
        <v>0</v>
      </c>
      <c r="R65" s="68">
        <f t="shared" ca="1" si="10"/>
        <v>21.05</v>
      </c>
      <c r="S65" s="68">
        <f t="shared" ca="1" si="17"/>
        <v>21.05</v>
      </c>
      <c r="T65" s="69">
        <f t="shared" ca="1" si="18"/>
        <v>21.05</v>
      </c>
      <c r="U65" s="31">
        <f ca="1">IF(A65&lt;($V$8+1),AllPlayers!L57,0)</f>
        <v>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Lee Royal</v>
      </c>
      <c r="D66" s="67" t="str">
        <f t="shared" ca="1" si="13"/>
        <v>(St Peter's)</v>
      </c>
      <c r="E66" s="64">
        <f t="shared" ca="1" si="0"/>
        <v>21.04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0</v>
      </c>
      <c r="Q66" s="146">
        <f t="shared" ca="1" si="16"/>
        <v>0</v>
      </c>
      <c r="R66" s="68">
        <f t="shared" ca="1" si="10"/>
        <v>21.04</v>
      </c>
      <c r="S66" s="68">
        <f t="shared" ca="1" si="17"/>
        <v>21.04</v>
      </c>
      <c r="T66" s="69">
        <f t="shared" ca="1" si="18"/>
        <v>21.04</v>
      </c>
      <c r="U66" s="31">
        <f ca="1">IF(A66&lt;($V$8+1),AllPlayers!L58,0)</f>
        <v>107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Dave McIntosh</v>
      </c>
      <c r="D67" s="67" t="str">
        <f t="shared" ca="1" si="13"/>
        <v>(St Peter's)</v>
      </c>
      <c r="E67" s="64">
        <f t="shared" ca="1" si="0"/>
        <v>20.87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0</v>
      </c>
      <c r="Q67" s="146">
        <f t="shared" ca="1" si="16"/>
        <v>0</v>
      </c>
      <c r="R67" s="68">
        <f t="shared" ca="1" si="10"/>
        <v>20.87</v>
      </c>
      <c r="S67" s="68">
        <f t="shared" ca="1" si="17"/>
        <v>20.87</v>
      </c>
      <c r="T67" s="69">
        <f t="shared" ca="1" si="18"/>
        <v>20.87</v>
      </c>
      <c r="U67" s="31">
        <f ca="1">IF(A67&lt;($V$8+1),AllPlayers!L59,0)</f>
        <v>102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Simon Beagle</v>
      </c>
      <c r="D68" s="67" t="str">
        <f t="shared" ca="1" si="13"/>
        <v>(West Byfleet)</v>
      </c>
      <c r="E68" s="64">
        <f t="shared" ca="1" si="0"/>
        <v>19.690000000000001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6">
        <f t="shared" ca="1" si="16"/>
        <v>100</v>
      </c>
      <c r="R68" s="68">
        <f t="shared" ca="1" si="10"/>
        <v>19.690000000000001</v>
      </c>
      <c r="S68" s="68">
        <f t="shared" ca="1" si="17"/>
        <v>19.690000000000001</v>
      </c>
      <c r="T68" s="69">
        <f t="shared" ca="1" si="18"/>
        <v>20.69</v>
      </c>
      <c r="U68" s="31">
        <f ca="1">IF(A68&lt;($V$8+1),AllPlayers!L60,0)</f>
        <v>201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Andy Morgan</v>
      </c>
      <c r="D69" s="67" t="str">
        <f t="shared" ca="1" si="13"/>
        <v>(St Peter's)</v>
      </c>
      <c r="E69" s="64">
        <f t="shared" ca="1" si="0"/>
        <v>20.45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0</v>
      </c>
      <c r="Q69" s="146">
        <f t="shared" ca="1" si="16"/>
        <v>0</v>
      </c>
      <c r="R69" s="68">
        <f t="shared" ca="1" si="10"/>
        <v>20.45</v>
      </c>
      <c r="S69" s="68">
        <f t="shared" ca="1" si="17"/>
        <v>20.45</v>
      </c>
      <c r="T69" s="69">
        <f t="shared" ca="1" si="18"/>
        <v>20.45</v>
      </c>
      <c r="U69" s="31">
        <f ca="1">IF(A69&lt;($V$8+1),AllPlayers!L61,0)</f>
        <v>106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Ron Godbeer</v>
      </c>
      <c r="D70" s="67" t="str">
        <f t="shared" ca="1" si="13"/>
        <v>(WWMC)</v>
      </c>
      <c r="E70" s="64">
        <f t="shared" ca="1" si="0"/>
        <v>19.440000000000001</v>
      </c>
      <c r="F70" s="64" t="str">
        <f t="shared" ca="1" si="1"/>
        <v>W</v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1</v>
      </c>
      <c r="Q70" s="146">
        <f t="shared" ca="1" si="16"/>
        <v>100</v>
      </c>
      <c r="R70" s="68">
        <f t="shared" ca="1" si="10"/>
        <v>19.440000000000001</v>
      </c>
      <c r="S70" s="68">
        <f t="shared" ca="1" si="17"/>
        <v>19.440000000000001</v>
      </c>
      <c r="T70" s="69">
        <f t="shared" ca="1" si="18"/>
        <v>20.440000000000001</v>
      </c>
      <c r="U70" s="31">
        <f ca="1">IF(A70&lt;($V$8+1),AllPlayers!L62,0)</f>
        <v>182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Lee Jeffrey</v>
      </c>
      <c r="D71" s="67" t="str">
        <f t="shared" ca="1" si="13"/>
        <v>(Bishopsford)</v>
      </c>
      <c r="E71" s="64">
        <f t="shared" ca="1" si="0"/>
        <v>20.37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6">
        <f t="shared" ca="1" si="16"/>
        <v>0</v>
      </c>
      <c r="R71" s="68">
        <f t="shared" ca="1" si="10"/>
        <v>20.37</v>
      </c>
      <c r="S71" s="68">
        <f t="shared" ca="1" si="17"/>
        <v>20.37</v>
      </c>
      <c r="T71" s="69">
        <f t="shared" ca="1" si="18"/>
        <v>20.37</v>
      </c>
      <c r="U71" s="31">
        <f ca="1">IF(A71&lt;($V$8+1),AllPlayers!L63,0)</f>
        <v>34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Jack Carter</v>
      </c>
      <c r="D72" s="67" t="str">
        <f t="shared" ca="1" si="13"/>
        <v>(Farmers)</v>
      </c>
      <c r="E72" s="64">
        <f t="shared" ca="1" si="0"/>
        <v>20.21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0</v>
      </c>
      <c r="Q72" s="146">
        <f t="shared" ca="1" si="16"/>
        <v>0</v>
      </c>
      <c r="R72" s="68">
        <f t="shared" ca="1" si="10"/>
        <v>20.21</v>
      </c>
      <c r="S72" s="68">
        <f t="shared" ca="1" si="17"/>
        <v>20.21</v>
      </c>
      <c r="T72" s="69">
        <f t="shared" ca="1" si="18"/>
        <v>20.21</v>
      </c>
      <c r="U72" s="31">
        <f ca="1">IF(A72&lt;($V$8+1),AllPlayers!L64,0)</f>
        <v>155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Ian Thorley</v>
      </c>
      <c r="D73" s="67" t="str">
        <f t="shared" ca="1" si="13"/>
        <v>(Bishopsford)</v>
      </c>
      <c r="E73" s="64">
        <f t="shared" ca="1" si="0"/>
        <v>19.03</v>
      </c>
      <c r="F73" s="64" t="str">
        <f t="shared" ca="1" si="1"/>
        <v>W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6">
        <f t="shared" ca="1" si="16"/>
        <v>100</v>
      </c>
      <c r="R73" s="68">
        <f t="shared" ca="1" si="10"/>
        <v>19.03</v>
      </c>
      <c r="S73" s="68">
        <f t="shared" ca="1" si="17"/>
        <v>19.03</v>
      </c>
      <c r="T73" s="69">
        <f t="shared" ca="1" si="18"/>
        <v>20.03</v>
      </c>
      <c r="U73" s="31">
        <f ca="1">IF(A73&lt;($V$8+1),AllPlayers!L65,0)</f>
        <v>36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Carl Chambers</v>
      </c>
      <c r="D74" s="67" t="str">
        <f t="shared" ca="1" si="13"/>
        <v>(West Byfleet)</v>
      </c>
      <c r="E74" s="64">
        <f t="shared" ca="1" si="0"/>
        <v>18.899999999999999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1</v>
      </c>
      <c r="Q74" s="146">
        <f t="shared" ca="1" si="16"/>
        <v>100</v>
      </c>
      <c r="R74" s="68">
        <f t="shared" ref="R74:R137" ca="1" si="19">IF(U74&gt;0,VLOOKUP(U74,PlayerID,13,FALSE),"")</f>
        <v>18.899999999999999</v>
      </c>
      <c r="S74" s="68">
        <f t="shared" ca="1" si="17"/>
        <v>18.899999999999999</v>
      </c>
      <c r="T74" s="69">
        <f t="shared" ca="1" si="18"/>
        <v>19.899999999999999</v>
      </c>
      <c r="U74" s="31">
        <f ca="1">IF(A74&lt;($V$8+1),AllPlayers!L66,0)</f>
        <v>215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Matthew Chamberlain</v>
      </c>
      <c r="D75" s="67" t="str">
        <f t="shared" ref="D75:D138" ca="1" si="22">IF(U75&gt;0,VLOOKUP(VLOOKUP(U75,PlayerID,3,FALSE),Teams,3,FALSE),"")</f>
        <v>(Forestdale)</v>
      </c>
      <c r="E75" s="64">
        <f t="shared" ca="1" si="0"/>
        <v>19.89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6">
        <f t="shared" ref="Q75:Q138" ca="1" si="25">IF(U75&gt;0,ROUND(VLOOKUP(U75,PlayerID,8,FALSE),2),"")</f>
        <v>0</v>
      </c>
      <c r="R75" s="68">
        <f t="shared" ca="1" si="19"/>
        <v>19.89</v>
      </c>
      <c r="S75" s="68">
        <f t="shared" ref="S75:S138" ca="1" si="26">IF(U75&gt;0,VLOOKUP(U75,PlayerID,9,FALSE),"")</f>
        <v>19.89</v>
      </c>
      <c r="T75" s="69">
        <f t="shared" ref="T75:T138" ca="1" si="27">IF(U75&gt;0,VLOOKUP(U75,PlayerID,10,FALSE),"")</f>
        <v>19.89</v>
      </c>
      <c r="U75" s="31">
        <f ca="1">IF(A75&lt;($V$8+1),AllPlayers!L67,0)</f>
        <v>82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(West Byfleet)</v>
      </c>
      <c r="E76" s="64">
        <f t="shared" ref="E76:E139" ca="1" si="28">IF($U76&gt;0,VLOOKUP($U76,PlayerID,E$6,FALSE),"")</f>
        <v>19.850000000000001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6">
        <f t="shared" ca="1" si="25"/>
        <v>0</v>
      </c>
      <c r="R76" s="68">
        <f t="shared" ca="1" si="19"/>
        <v>19.850000000000001</v>
      </c>
      <c r="S76" s="68">
        <f t="shared" ca="1" si="26"/>
        <v>19.850000000000001</v>
      </c>
      <c r="T76" s="69">
        <f t="shared" ca="1" si="27"/>
        <v>19.850000000000001</v>
      </c>
      <c r="U76" s="31">
        <f ca="1">IF(A76&lt;($V$8+1),AllPlayers!L68,0)</f>
        <v>203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Mick Smith</v>
      </c>
      <c r="D77" s="67" t="str">
        <f t="shared" ca="1" si="22"/>
        <v>(Farmers)</v>
      </c>
      <c r="E77" s="64">
        <f t="shared" ca="1" si="28"/>
        <v>19.57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0</v>
      </c>
      <c r="Q77" s="146">
        <f t="shared" ca="1" si="25"/>
        <v>0</v>
      </c>
      <c r="R77" s="68">
        <f t="shared" ca="1" si="19"/>
        <v>19.57</v>
      </c>
      <c r="S77" s="68">
        <f t="shared" ca="1" si="26"/>
        <v>19.57</v>
      </c>
      <c r="T77" s="69">
        <f t="shared" ca="1" si="27"/>
        <v>19.57</v>
      </c>
      <c r="U77" s="31">
        <f ca="1">IF(A77&lt;($V$8+1),AllPlayers!L69,0)</f>
        <v>156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James Taylor</v>
      </c>
      <c r="D78" s="67" t="str">
        <f t="shared" ca="1" si="22"/>
        <v>(St Peter's)</v>
      </c>
      <c r="E78" s="64">
        <f t="shared" ca="1" si="28"/>
        <v>18.27</v>
      </c>
      <c r="F78" s="64" t="str">
        <f t="shared" ca="1" si="29"/>
        <v>W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1</v>
      </c>
      <c r="Q78" s="146">
        <f t="shared" ca="1" si="25"/>
        <v>100</v>
      </c>
      <c r="R78" s="68">
        <f t="shared" ca="1" si="19"/>
        <v>18.27</v>
      </c>
      <c r="S78" s="68">
        <f t="shared" ca="1" si="26"/>
        <v>18.27</v>
      </c>
      <c r="T78" s="69">
        <f t="shared" ca="1" si="27"/>
        <v>19.27</v>
      </c>
      <c r="U78" s="31">
        <f ca="1">IF(A78&lt;($V$8+1),AllPlayers!L70,0)</f>
        <v>105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Bill Pavitt</v>
      </c>
      <c r="D79" s="67" t="str">
        <f t="shared" ca="1" si="22"/>
        <v>(Epsom)</v>
      </c>
      <c r="E79" s="64">
        <f t="shared" ca="1" si="28"/>
        <v>19.14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6">
        <f t="shared" ca="1" si="25"/>
        <v>0</v>
      </c>
      <c r="R79" s="68">
        <f t="shared" ca="1" si="19"/>
        <v>19.14</v>
      </c>
      <c r="S79" s="68">
        <f t="shared" ca="1" si="26"/>
        <v>19.14</v>
      </c>
      <c r="T79" s="69">
        <f t="shared" ca="1" si="27"/>
        <v>19.14</v>
      </c>
      <c r="U79" s="31">
        <f ca="1">IF(A79&lt;($V$8+1),AllPlayers!L71,0)</f>
        <v>55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Crook</v>
      </c>
      <c r="D80" s="67" t="str">
        <f t="shared" ca="1" si="22"/>
        <v>(Farmers)</v>
      </c>
      <c r="E80" s="64">
        <f t="shared" ca="1" si="28"/>
        <v>19.09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6">
        <f t="shared" ca="1" si="25"/>
        <v>0</v>
      </c>
      <c r="R80" s="68">
        <f t="shared" ca="1" si="19"/>
        <v>19.09</v>
      </c>
      <c r="S80" s="68">
        <f t="shared" ca="1" si="26"/>
        <v>19.09</v>
      </c>
      <c r="T80" s="69">
        <f t="shared" ca="1" si="27"/>
        <v>19.09</v>
      </c>
      <c r="U80" s="31">
        <f ca="1">IF(A80&lt;($V$8+1),AllPlayers!L72,0)</f>
        <v>154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(Epsom)</v>
      </c>
      <c r="E81" s="64">
        <f t="shared" ca="1" si="28"/>
        <v>18.64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6">
        <f t="shared" ca="1" si="25"/>
        <v>0</v>
      </c>
      <c r="R81" s="68">
        <f t="shared" ca="1" si="19"/>
        <v>18.64</v>
      </c>
      <c r="S81" s="68">
        <f t="shared" ca="1" si="26"/>
        <v>18.64</v>
      </c>
      <c r="T81" s="69">
        <f t="shared" ca="1" si="27"/>
        <v>18.64</v>
      </c>
      <c r="U81" s="31">
        <f ca="1">IF(A81&lt;($V$8+1),AllPlayers!L73,0)</f>
        <v>56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 xml:space="preserve">Stephen Hindson </v>
      </c>
      <c r="D82" s="67" t="str">
        <f t="shared" ca="1" si="22"/>
        <v>(Forestdale)</v>
      </c>
      <c r="E82" s="64">
        <f t="shared" ca="1" si="28"/>
        <v>18.41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6">
        <f t="shared" ca="1" si="25"/>
        <v>0</v>
      </c>
      <c r="R82" s="68">
        <f t="shared" ca="1" si="19"/>
        <v>18.41</v>
      </c>
      <c r="S82" s="68">
        <f t="shared" ca="1" si="26"/>
        <v>18.41</v>
      </c>
      <c r="T82" s="69">
        <f t="shared" ca="1" si="27"/>
        <v>18.41</v>
      </c>
      <c r="U82" s="31">
        <f ca="1">IF(A82&lt;($V$8+1),AllPlayers!L74,0)</f>
        <v>76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Andy Gillam</v>
      </c>
      <c r="D83" s="67" t="str">
        <f t="shared" ca="1" si="22"/>
        <v>(Forestdale)</v>
      </c>
      <c r="E83" s="64">
        <f t="shared" ca="1" si="28"/>
        <v>18.29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6">
        <f t="shared" ca="1" si="25"/>
        <v>0</v>
      </c>
      <c r="R83" s="68">
        <f t="shared" ca="1" si="19"/>
        <v>18.29</v>
      </c>
      <c r="S83" s="68">
        <f t="shared" ca="1" si="26"/>
        <v>18.29</v>
      </c>
      <c r="T83" s="69">
        <f t="shared" ca="1" si="27"/>
        <v>18.29</v>
      </c>
      <c r="U83" s="31">
        <f ca="1">IF(A83&lt;($V$8+1),AllPlayers!L75,0)</f>
        <v>83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Paul Mew</v>
      </c>
      <c r="D84" s="67" t="str">
        <f t="shared" ca="1" si="22"/>
        <v>(Bishopsford)</v>
      </c>
      <c r="E84" s="64">
        <f t="shared" ca="1" si="28"/>
        <v>18.04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6">
        <f t="shared" ca="1" si="25"/>
        <v>0</v>
      </c>
      <c r="R84" s="68">
        <f t="shared" ca="1" si="19"/>
        <v>18.04</v>
      </c>
      <c r="S84" s="68">
        <f t="shared" ca="1" si="26"/>
        <v>18.04</v>
      </c>
      <c r="T84" s="69">
        <f t="shared" ca="1" si="27"/>
        <v>18.04</v>
      </c>
      <c r="U84" s="31">
        <f ca="1">IF(A84&lt;($V$8+1),AllPlayers!L76,0)</f>
        <v>35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Laurie Selbie</v>
      </c>
      <c r="D85" s="67" t="str">
        <f t="shared" ca="1" si="22"/>
        <v>(Farmers)</v>
      </c>
      <c r="E85" s="64">
        <f t="shared" ca="1" si="28"/>
        <v>17.899999999999999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6">
        <f t="shared" ca="1" si="25"/>
        <v>0</v>
      </c>
      <c r="R85" s="68">
        <f t="shared" ca="1" si="19"/>
        <v>17.899999999999999</v>
      </c>
      <c r="S85" s="68">
        <f t="shared" ca="1" si="26"/>
        <v>17.899999999999999</v>
      </c>
      <c r="T85" s="69">
        <f t="shared" ca="1" si="27"/>
        <v>17.899999999999999</v>
      </c>
      <c r="U85" s="31">
        <f ca="1">IF(A85&lt;($V$8+1),AllPlayers!L77,0)</f>
        <v>157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Jake Darter</v>
      </c>
      <c r="D86" s="67" t="str">
        <f t="shared" ca="1" si="22"/>
        <v>(Bishopsford)</v>
      </c>
      <c r="E86" s="64">
        <f t="shared" ca="1" si="28"/>
        <v>17.86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6">
        <f t="shared" ca="1" si="25"/>
        <v>0</v>
      </c>
      <c r="R86" s="68">
        <f t="shared" ca="1" si="19"/>
        <v>17.86</v>
      </c>
      <c r="S86" s="68">
        <f t="shared" ca="1" si="26"/>
        <v>17.86</v>
      </c>
      <c r="T86" s="69">
        <f t="shared" ca="1" si="27"/>
        <v>17.86</v>
      </c>
      <c r="U86" s="31">
        <f ca="1">IF(A86&lt;($V$8+1),AllPlayers!L78,0)</f>
        <v>32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Mel Bridger</v>
      </c>
      <c r="D87" s="67" t="str">
        <f t="shared" ca="1" si="22"/>
        <v>(Farmers)</v>
      </c>
      <c r="E87" s="64">
        <f t="shared" ca="1" si="28"/>
        <v>17.809999999999999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6">
        <f t="shared" ca="1" si="25"/>
        <v>0</v>
      </c>
      <c r="R87" s="68">
        <f t="shared" ca="1" si="19"/>
        <v>17.809999999999999</v>
      </c>
      <c r="S87" s="68">
        <f t="shared" ca="1" si="26"/>
        <v>17.809999999999999</v>
      </c>
      <c r="T87" s="69">
        <f t="shared" ca="1" si="27"/>
        <v>17.809999999999999</v>
      </c>
      <c r="U87" s="31">
        <f ca="1">IF(A87&lt;($V$8+1),AllPlayers!L79,0)</f>
        <v>160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Martin Byrne</v>
      </c>
      <c r="D88" s="67" t="str">
        <f t="shared" ca="1" si="22"/>
        <v>(Epsom)</v>
      </c>
      <c r="E88" s="64">
        <f t="shared" ca="1" si="28"/>
        <v>17.2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6">
        <f t="shared" ca="1" si="25"/>
        <v>0</v>
      </c>
      <c r="R88" s="68">
        <f t="shared" ca="1" si="19"/>
        <v>17.2</v>
      </c>
      <c r="S88" s="68">
        <f t="shared" ca="1" si="26"/>
        <v>17.2</v>
      </c>
      <c r="T88" s="69">
        <f t="shared" ca="1" si="27"/>
        <v>17.2</v>
      </c>
      <c r="U88" s="31">
        <f ca="1">IF(A88&lt;($V$8+1),AllPlayers!L80,0)</f>
        <v>51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Wayne Harrison</v>
      </c>
      <c r="D89" s="67" t="str">
        <f t="shared" ca="1" si="22"/>
        <v>(Forestdale)</v>
      </c>
      <c r="E89" s="64">
        <f t="shared" ca="1" si="28"/>
        <v>17.02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6">
        <f t="shared" ca="1" si="25"/>
        <v>0</v>
      </c>
      <c r="R89" s="68">
        <f t="shared" ca="1" si="19"/>
        <v>17.02</v>
      </c>
      <c r="S89" s="68">
        <f t="shared" ca="1" si="26"/>
        <v>17.02</v>
      </c>
      <c r="T89" s="69">
        <f t="shared" ca="1" si="27"/>
        <v>17.02</v>
      </c>
      <c r="U89" s="31">
        <f ca="1">IF(A89&lt;($V$8+1),AllPlayers!L81,0)</f>
        <v>81</v>
      </c>
    </row>
    <row r="90" spans="1:21" ht="12.75" customHeight="1" x14ac:dyDescent="0.2">
      <c r="A90" s="31">
        <v>81</v>
      </c>
      <c r="B90" s="24" t="str">
        <f t="shared" ca="1" si="20"/>
        <v/>
      </c>
      <c r="C90" s="32" t="str">
        <f t="shared" ca="1" si="21"/>
        <v/>
      </c>
      <c r="D90" s="67" t="str">
        <f t="shared" ca="1" si="22"/>
        <v/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 t="str">
        <f t="shared" ca="1" si="23"/>
        <v/>
      </c>
      <c r="P90" s="33" t="str">
        <f t="shared" ca="1" si="24"/>
        <v/>
      </c>
      <c r="Q90" s="146" t="str">
        <f t="shared" ca="1" si="25"/>
        <v/>
      </c>
      <c r="R90" s="68" t="str">
        <f t="shared" ca="1" si="19"/>
        <v/>
      </c>
      <c r="S90" s="68" t="str">
        <f t="shared" ca="1" si="26"/>
        <v/>
      </c>
      <c r="T90" s="69" t="str">
        <f t="shared" ca="1" si="27"/>
        <v/>
      </c>
      <c r="U90" s="31">
        <f ca="1">IF(A90&lt;($V$8+1),AllPlayers!L82,0)</f>
        <v>0</v>
      </c>
    </row>
    <row r="91" spans="1:21" ht="12.75" customHeight="1" x14ac:dyDescent="0.2">
      <c r="A91" s="31">
        <v>82</v>
      </c>
      <c r="B91" s="24" t="str">
        <f t="shared" ca="1" si="20"/>
        <v/>
      </c>
      <c r="C91" s="32" t="str">
        <f t="shared" ca="1" si="21"/>
        <v/>
      </c>
      <c r="D91" s="67" t="str">
        <f t="shared" ca="1" si="22"/>
        <v/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 t="str">
        <f t="shared" ca="1" si="23"/>
        <v/>
      </c>
      <c r="P91" s="33" t="str">
        <f t="shared" ca="1" si="24"/>
        <v/>
      </c>
      <c r="Q91" s="146" t="str">
        <f t="shared" ca="1" si="25"/>
        <v/>
      </c>
      <c r="R91" s="68" t="str">
        <f t="shared" ca="1" si="19"/>
        <v/>
      </c>
      <c r="S91" s="68" t="str">
        <f t="shared" ca="1" si="26"/>
        <v/>
      </c>
      <c r="T91" s="69" t="str">
        <f t="shared" ca="1" si="27"/>
        <v/>
      </c>
      <c r="U91" s="31">
        <f ca="1">IF(A91&lt;($V$8+1),AllPlayers!L83,0)</f>
        <v>0</v>
      </c>
    </row>
    <row r="92" spans="1:21" ht="12.75" customHeight="1" x14ac:dyDescent="0.2">
      <c r="A92" s="31">
        <v>83</v>
      </c>
      <c r="B92" s="24" t="str">
        <f t="shared" ca="1" si="20"/>
        <v/>
      </c>
      <c r="C92" s="32" t="str">
        <f t="shared" ca="1" si="21"/>
        <v/>
      </c>
      <c r="D92" s="67" t="str">
        <f t="shared" ca="1" si="22"/>
        <v/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 t="str">
        <f t="shared" ca="1" si="23"/>
        <v/>
      </c>
      <c r="P92" s="33" t="str">
        <f t="shared" ca="1" si="24"/>
        <v/>
      </c>
      <c r="Q92" s="146" t="str">
        <f t="shared" ca="1" si="25"/>
        <v/>
      </c>
      <c r="R92" s="68" t="str">
        <f t="shared" ca="1" si="19"/>
        <v/>
      </c>
      <c r="S92" s="68" t="str">
        <f t="shared" ca="1" si="26"/>
        <v/>
      </c>
      <c r="T92" s="69" t="str">
        <f t="shared" ca="1" si="27"/>
        <v/>
      </c>
      <c r="U92" s="31">
        <f ca="1">IF(A92&lt;($V$8+1),AllPlayers!L84,0)</f>
        <v>0</v>
      </c>
    </row>
    <row r="93" spans="1:21" ht="12.75" customHeight="1" x14ac:dyDescent="0.2">
      <c r="A93" s="31">
        <v>84</v>
      </c>
      <c r="B93" s="24" t="str">
        <f t="shared" ca="1" si="20"/>
        <v/>
      </c>
      <c r="C93" s="32" t="str">
        <f t="shared" ca="1" si="21"/>
        <v/>
      </c>
      <c r="D93" s="67" t="str">
        <f t="shared" ca="1" si="22"/>
        <v/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 t="str">
        <f t="shared" ca="1" si="23"/>
        <v/>
      </c>
      <c r="P93" s="33" t="str">
        <f t="shared" ca="1" si="24"/>
        <v/>
      </c>
      <c r="Q93" s="146" t="str">
        <f t="shared" ca="1" si="25"/>
        <v/>
      </c>
      <c r="R93" s="68" t="str">
        <f t="shared" ca="1" si="19"/>
        <v/>
      </c>
      <c r="S93" s="68" t="str">
        <f t="shared" ca="1" si="26"/>
        <v/>
      </c>
      <c r="T93" s="69" t="str">
        <f t="shared" ca="1" si="27"/>
        <v/>
      </c>
      <c r="U93" s="31">
        <f ca="1">IF(A93&lt;($V$8+1),AllPlayers!L85,0)</f>
        <v>0</v>
      </c>
    </row>
    <row r="94" spans="1:21" ht="12.75" customHeight="1" x14ac:dyDescent="0.2">
      <c r="A94" s="31">
        <v>85</v>
      </c>
      <c r="B94" s="24" t="str">
        <f t="shared" ca="1" si="20"/>
        <v/>
      </c>
      <c r="C94" s="32" t="str">
        <f t="shared" ca="1" si="21"/>
        <v/>
      </c>
      <c r="D94" s="67" t="str">
        <f t="shared" ca="1" si="22"/>
        <v/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 t="str">
        <f t="shared" ca="1" si="23"/>
        <v/>
      </c>
      <c r="P94" s="33" t="str">
        <f t="shared" ca="1" si="24"/>
        <v/>
      </c>
      <c r="Q94" s="146" t="str">
        <f t="shared" ca="1" si="25"/>
        <v/>
      </c>
      <c r="R94" s="68" t="str">
        <f t="shared" ca="1" si="19"/>
        <v/>
      </c>
      <c r="S94" s="68" t="str">
        <f t="shared" ca="1" si="26"/>
        <v/>
      </c>
      <c r="T94" s="69" t="str">
        <f t="shared" ca="1" si="27"/>
        <v/>
      </c>
      <c r="U94" s="31">
        <f ca="1">IF(A94&lt;($V$8+1),AllPlayers!L86,0)</f>
        <v>0</v>
      </c>
    </row>
    <row r="95" spans="1:21" ht="12.75" customHeight="1" x14ac:dyDescent="0.2">
      <c r="A95" s="31">
        <v>86</v>
      </c>
      <c r="B95" s="24" t="str">
        <f t="shared" ca="1" si="20"/>
        <v/>
      </c>
      <c r="C95" s="32" t="str">
        <f t="shared" ca="1" si="21"/>
        <v/>
      </c>
      <c r="D95" s="67" t="str">
        <f t="shared" ca="1" si="22"/>
        <v/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 t="str">
        <f t="shared" ca="1" si="23"/>
        <v/>
      </c>
      <c r="P95" s="33" t="str">
        <f t="shared" ca="1" si="24"/>
        <v/>
      </c>
      <c r="Q95" s="146" t="str">
        <f t="shared" ca="1" si="25"/>
        <v/>
      </c>
      <c r="R95" s="68" t="str">
        <f t="shared" ca="1" si="19"/>
        <v/>
      </c>
      <c r="S95" s="68" t="str">
        <f t="shared" ca="1" si="26"/>
        <v/>
      </c>
      <c r="T95" s="69" t="str">
        <f t="shared" ca="1" si="27"/>
        <v/>
      </c>
      <c r="U95" s="31">
        <f ca="1">IF(A95&lt;($V$8+1),AllPlayers!L87,0)</f>
        <v>0</v>
      </c>
    </row>
    <row r="96" spans="1:21" ht="12.75" customHeight="1" x14ac:dyDescent="0.2">
      <c r="A96" s="31">
        <v>87</v>
      </c>
      <c r="B96" s="24" t="str">
        <f t="shared" ca="1" si="20"/>
        <v/>
      </c>
      <c r="C96" s="32" t="str">
        <f t="shared" ca="1" si="21"/>
        <v/>
      </c>
      <c r="D96" s="67" t="str">
        <f t="shared" ca="1" si="22"/>
        <v/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 t="str">
        <f t="shared" ca="1" si="23"/>
        <v/>
      </c>
      <c r="P96" s="33" t="str">
        <f t="shared" ca="1" si="24"/>
        <v/>
      </c>
      <c r="Q96" s="146" t="str">
        <f t="shared" ca="1" si="25"/>
        <v/>
      </c>
      <c r="R96" s="68" t="str">
        <f t="shared" ca="1" si="19"/>
        <v/>
      </c>
      <c r="S96" s="68" t="str">
        <f t="shared" ca="1" si="26"/>
        <v/>
      </c>
      <c r="T96" s="69" t="str">
        <f t="shared" ca="1" si="27"/>
        <v/>
      </c>
      <c r="U96" s="31">
        <f ca="1">IF(A96&lt;($V$8+1),AllPlayers!L88,0)</f>
        <v>0</v>
      </c>
    </row>
    <row r="97" spans="1:21" ht="12.75" customHeight="1" x14ac:dyDescent="0.2">
      <c r="A97" s="31">
        <v>88</v>
      </c>
      <c r="B97" s="24" t="str">
        <f t="shared" ca="1" si="20"/>
        <v/>
      </c>
      <c r="C97" s="32" t="str">
        <f t="shared" ca="1" si="21"/>
        <v/>
      </c>
      <c r="D97" s="67" t="str">
        <f t="shared" ca="1" si="22"/>
        <v/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 t="str">
        <f t="shared" ca="1" si="23"/>
        <v/>
      </c>
      <c r="P97" s="33" t="str">
        <f t="shared" ca="1" si="24"/>
        <v/>
      </c>
      <c r="Q97" s="146" t="str">
        <f t="shared" ca="1" si="25"/>
        <v/>
      </c>
      <c r="R97" s="68" t="str">
        <f t="shared" ca="1" si="19"/>
        <v/>
      </c>
      <c r="S97" s="68" t="str">
        <f t="shared" ca="1" si="26"/>
        <v/>
      </c>
      <c r="T97" s="69" t="str">
        <f t="shared" ca="1" si="27"/>
        <v/>
      </c>
      <c r="U97" s="31">
        <f ca="1">IF(A97&lt;($V$8+1),AllPlayers!L89,0)</f>
        <v>0</v>
      </c>
    </row>
    <row r="98" spans="1:21" ht="12.75" customHeight="1" x14ac:dyDescent="0.2">
      <c r="A98" s="31">
        <v>89</v>
      </c>
      <c r="B98" s="24" t="str">
        <f t="shared" ca="1" si="20"/>
        <v/>
      </c>
      <c r="C98" s="32" t="str">
        <f t="shared" ca="1" si="21"/>
        <v/>
      </c>
      <c r="D98" s="67" t="str">
        <f t="shared" ca="1" si="22"/>
        <v/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 t="str">
        <f t="shared" ca="1" si="23"/>
        <v/>
      </c>
      <c r="P98" s="33" t="str">
        <f t="shared" ca="1" si="24"/>
        <v/>
      </c>
      <c r="Q98" s="146" t="str">
        <f t="shared" ca="1" si="25"/>
        <v/>
      </c>
      <c r="R98" s="68" t="str">
        <f t="shared" ca="1" si="19"/>
        <v/>
      </c>
      <c r="S98" s="68" t="str">
        <f t="shared" ca="1" si="26"/>
        <v/>
      </c>
      <c r="T98" s="69" t="str">
        <f t="shared" ca="1" si="27"/>
        <v/>
      </c>
      <c r="U98" s="31">
        <f ca="1">IF(A98&lt;($V$8+1),AllPlayers!L90,0)</f>
        <v>0</v>
      </c>
    </row>
    <row r="99" spans="1:21" ht="12.75" customHeight="1" x14ac:dyDescent="0.2">
      <c r="A99" s="31">
        <v>90</v>
      </c>
      <c r="B99" s="24" t="str">
        <f t="shared" ca="1" si="20"/>
        <v/>
      </c>
      <c r="C99" s="32" t="str">
        <f t="shared" ca="1" si="21"/>
        <v/>
      </c>
      <c r="D99" s="67" t="str">
        <f t="shared" ca="1" si="22"/>
        <v/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 t="str">
        <f t="shared" ca="1" si="23"/>
        <v/>
      </c>
      <c r="P99" s="33" t="str">
        <f t="shared" ca="1" si="24"/>
        <v/>
      </c>
      <c r="Q99" s="146" t="str">
        <f t="shared" ca="1" si="25"/>
        <v/>
      </c>
      <c r="R99" s="68" t="str">
        <f t="shared" ca="1" si="19"/>
        <v/>
      </c>
      <c r="S99" s="68" t="str">
        <f t="shared" ca="1" si="26"/>
        <v/>
      </c>
      <c r="T99" s="69" t="str">
        <f t="shared" ca="1" si="27"/>
        <v/>
      </c>
      <c r="U99" s="31">
        <f ca="1">IF(A99&lt;($V$8+1),AllPlayers!L91,0)</f>
        <v>0</v>
      </c>
    </row>
    <row r="100" spans="1:21" ht="12.75" customHeight="1" x14ac:dyDescent="0.2">
      <c r="A100" s="31">
        <v>91</v>
      </c>
      <c r="B100" s="24" t="str">
        <f t="shared" ca="1" si="20"/>
        <v/>
      </c>
      <c r="C100" s="32" t="str">
        <f t="shared" ca="1" si="21"/>
        <v/>
      </c>
      <c r="D100" s="67" t="str">
        <f t="shared" ca="1" si="22"/>
        <v/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 t="str">
        <f t="shared" ca="1" si="23"/>
        <v/>
      </c>
      <c r="P100" s="33" t="str">
        <f t="shared" ca="1" si="24"/>
        <v/>
      </c>
      <c r="Q100" s="146" t="str">
        <f t="shared" ca="1" si="25"/>
        <v/>
      </c>
      <c r="R100" s="68" t="str">
        <f t="shared" ca="1" si="19"/>
        <v/>
      </c>
      <c r="S100" s="68" t="str">
        <f t="shared" ca="1" si="26"/>
        <v/>
      </c>
      <c r="T100" s="69" t="str">
        <f t="shared" ca="1" si="27"/>
        <v/>
      </c>
      <c r="U100" s="31">
        <f ca="1">IF(A100&lt;($V$8+1),AllPlayers!L92,0)</f>
        <v>0</v>
      </c>
    </row>
    <row r="101" spans="1:21" ht="12.75" customHeight="1" x14ac:dyDescent="0.2">
      <c r="A101" s="31">
        <v>92</v>
      </c>
      <c r="B101" s="24" t="str">
        <f t="shared" ca="1" si="20"/>
        <v/>
      </c>
      <c r="C101" s="32" t="str">
        <f t="shared" ca="1" si="21"/>
        <v/>
      </c>
      <c r="D101" s="67" t="str">
        <f t="shared" ca="1" si="22"/>
        <v/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 t="str">
        <f t="shared" ca="1" si="23"/>
        <v/>
      </c>
      <c r="P101" s="33" t="str">
        <f t="shared" ca="1" si="24"/>
        <v/>
      </c>
      <c r="Q101" s="146" t="str">
        <f t="shared" ca="1" si="25"/>
        <v/>
      </c>
      <c r="R101" s="68" t="str">
        <f t="shared" ca="1" si="19"/>
        <v/>
      </c>
      <c r="S101" s="68" t="str">
        <f t="shared" ca="1" si="26"/>
        <v/>
      </c>
      <c r="T101" s="69" t="str">
        <f t="shared" ca="1" si="27"/>
        <v/>
      </c>
      <c r="U101" s="31">
        <f ca="1">IF(A101&lt;($V$8+1),AllPlayers!L93,0)</f>
        <v>0</v>
      </c>
    </row>
    <row r="102" spans="1:21" ht="12.75" customHeight="1" x14ac:dyDescent="0.2">
      <c r="A102" s="31">
        <v>93</v>
      </c>
      <c r="B102" s="24" t="str">
        <f t="shared" ca="1" si="20"/>
        <v/>
      </c>
      <c r="C102" s="32" t="str">
        <f t="shared" ca="1" si="21"/>
        <v/>
      </c>
      <c r="D102" s="67" t="str">
        <f t="shared" ca="1" si="22"/>
        <v/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 t="str">
        <f t="shared" ca="1" si="23"/>
        <v/>
      </c>
      <c r="P102" s="33" t="str">
        <f t="shared" ca="1" si="24"/>
        <v/>
      </c>
      <c r="Q102" s="146" t="str">
        <f t="shared" ca="1" si="25"/>
        <v/>
      </c>
      <c r="R102" s="68" t="str">
        <f t="shared" ca="1" si="19"/>
        <v/>
      </c>
      <c r="S102" s="68" t="str">
        <f t="shared" ca="1" si="26"/>
        <v/>
      </c>
      <c r="T102" s="69" t="str">
        <f t="shared" ca="1" si="27"/>
        <v/>
      </c>
      <c r="U102" s="31">
        <f ca="1">IF(A102&lt;($V$8+1),AllPlayers!L94,0)</f>
        <v>0</v>
      </c>
    </row>
    <row r="103" spans="1:21" ht="12.75" customHeight="1" x14ac:dyDescent="0.2">
      <c r="A103" s="31">
        <v>94</v>
      </c>
      <c r="B103" s="24" t="str">
        <f t="shared" ca="1" si="20"/>
        <v/>
      </c>
      <c r="C103" s="32" t="str">
        <f t="shared" ca="1" si="21"/>
        <v/>
      </c>
      <c r="D103" s="67" t="str">
        <f t="shared" ca="1" si="22"/>
        <v/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 t="str">
        <f t="shared" ca="1" si="23"/>
        <v/>
      </c>
      <c r="P103" s="33" t="str">
        <f t="shared" ca="1" si="24"/>
        <v/>
      </c>
      <c r="Q103" s="146" t="str">
        <f t="shared" ca="1" si="25"/>
        <v/>
      </c>
      <c r="R103" s="68" t="str">
        <f t="shared" ca="1" si="19"/>
        <v/>
      </c>
      <c r="S103" s="68" t="str">
        <f t="shared" ca="1" si="26"/>
        <v/>
      </c>
      <c r="T103" s="69" t="str">
        <f t="shared" ca="1" si="27"/>
        <v/>
      </c>
      <c r="U103" s="31">
        <f ca="1">IF(A103&lt;($V$8+1),AllPlayers!L95,0)</f>
        <v>0</v>
      </c>
    </row>
    <row r="104" spans="1:21" ht="12.75" customHeight="1" x14ac:dyDescent="0.2">
      <c r="A104" s="31">
        <v>95</v>
      </c>
      <c r="B104" s="24" t="str">
        <f t="shared" ca="1" si="20"/>
        <v/>
      </c>
      <c r="C104" s="32" t="str">
        <f t="shared" ca="1" si="21"/>
        <v/>
      </c>
      <c r="D104" s="67" t="str">
        <f t="shared" ca="1" si="22"/>
        <v/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 t="str">
        <f t="shared" ca="1" si="23"/>
        <v/>
      </c>
      <c r="P104" s="33" t="str">
        <f t="shared" ca="1" si="24"/>
        <v/>
      </c>
      <c r="Q104" s="146" t="str">
        <f t="shared" ca="1" si="25"/>
        <v/>
      </c>
      <c r="R104" s="68" t="str">
        <f t="shared" ca="1" si="19"/>
        <v/>
      </c>
      <c r="S104" s="68" t="str">
        <f t="shared" ca="1" si="26"/>
        <v/>
      </c>
      <c r="T104" s="69" t="str">
        <f t="shared" ca="1" si="27"/>
        <v/>
      </c>
      <c r="U104" s="31">
        <f ca="1">IF(A104&lt;($V$8+1),AllPlayers!L96,0)</f>
        <v>0</v>
      </c>
    </row>
    <row r="105" spans="1:21" ht="12.75" customHeight="1" x14ac:dyDescent="0.2">
      <c r="A105" s="31">
        <v>96</v>
      </c>
      <c r="B105" s="24" t="str">
        <f t="shared" ca="1" si="20"/>
        <v/>
      </c>
      <c r="C105" s="32" t="str">
        <f t="shared" ca="1" si="21"/>
        <v/>
      </c>
      <c r="D105" s="67" t="str">
        <f t="shared" ca="1" si="22"/>
        <v/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 t="str">
        <f t="shared" ca="1" si="23"/>
        <v/>
      </c>
      <c r="P105" s="33" t="str">
        <f t="shared" ca="1" si="24"/>
        <v/>
      </c>
      <c r="Q105" s="146" t="str">
        <f t="shared" ca="1" si="25"/>
        <v/>
      </c>
      <c r="R105" s="68" t="str">
        <f t="shared" ca="1" si="19"/>
        <v/>
      </c>
      <c r="S105" s="68" t="str">
        <f t="shared" ca="1" si="26"/>
        <v/>
      </c>
      <c r="T105" s="69" t="str">
        <f t="shared" ca="1" si="27"/>
        <v/>
      </c>
      <c r="U105" s="31">
        <f ca="1">IF(A105&lt;($V$8+1),AllPlayers!L97,0)</f>
        <v>0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6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6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6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6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6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6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6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6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6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6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6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6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6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6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6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6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6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6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6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6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6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6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6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6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6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6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6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270" priority="101" stopIfTrue="1" operator="equal">
      <formula>"W"</formula>
    </cfRule>
    <cfRule type="cellIs" dxfId="269" priority="102" stopIfTrue="1" operator="equal">
      <formula>"L"</formula>
    </cfRule>
  </conditionalFormatting>
  <conditionalFormatting sqref="E4:N7">
    <cfRule type="cellIs" dxfId="268" priority="103" stopIfTrue="1" operator="equal">
      <formula>0</formula>
    </cfRule>
  </conditionalFormatting>
  <conditionalFormatting sqref="E10:N359">
    <cfRule type="cellIs" dxfId="267" priority="48" stopIfTrue="1" operator="equal">
      <formula>"W"</formula>
    </cfRule>
    <cfRule type="cellIs" dxfId="266" priority="49" stopIfTrue="1" operator="equal">
      <formula>"L"</formula>
    </cfRule>
  </conditionalFormatting>
  <conditionalFormatting sqref="I10:I359 K10:K359 M10:M359">
    <cfRule type="cellIs" dxfId="265" priority="50" stopIfTrue="1" operator="equal">
      <formula>0</formula>
    </cfRule>
  </conditionalFormatting>
  <conditionalFormatting sqref="E10:N359">
    <cfRule type="cellIs" dxfId="264" priority="51" stopIfTrue="1" operator="equal">
      <formula>"W"</formula>
    </cfRule>
    <cfRule type="cellIs" dxfId="263" priority="52" stopIfTrue="1" operator="equal">
      <formula>"L"</formula>
    </cfRule>
    <cfRule type="cellIs" dxfId="262" priority="53" stopIfTrue="1" operator="equal">
      <formula>0</formula>
    </cfRule>
  </conditionalFormatting>
  <conditionalFormatting sqref="O10:O359">
    <cfRule type="cellIs" dxfId="261" priority="47" stopIfTrue="1" operator="equal">
      <formula>0</formula>
    </cfRule>
  </conditionalFormatting>
  <conditionalFormatting sqref="P10:T359">
    <cfRule type="expression" dxfId="260" priority="46" stopIfTrue="1">
      <formula>IF($O10=0,TRUE,FALSE)</formula>
    </cfRule>
  </conditionalFormatting>
  <conditionalFormatting sqref="F10:F359">
    <cfRule type="cellIs" dxfId="259" priority="43" stopIfTrue="1" operator="equal">
      <formula>"W"</formula>
    </cfRule>
    <cfRule type="cellIs" dxfId="258" priority="44" stopIfTrue="1" operator="equal">
      <formula>"L"</formula>
    </cfRule>
    <cfRule type="cellIs" dxfId="257" priority="45" stopIfTrue="1" operator="equal">
      <formula>0</formula>
    </cfRule>
  </conditionalFormatting>
  <conditionalFormatting sqref="H10:H359">
    <cfRule type="cellIs" dxfId="256" priority="40" stopIfTrue="1" operator="equal">
      <formula>"W"</formula>
    </cfRule>
    <cfRule type="cellIs" dxfId="255" priority="41" stopIfTrue="1" operator="equal">
      <formula>"L"</formula>
    </cfRule>
    <cfRule type="cellIs" dxfId="254" priority="42" stopIfTrue="1" operator="equal">
      <formula>0</formula>
    </cfRule>
  </conditionalFormatting>
  <conditionalFormatting sqref="J10:J359">
    <cfRule type="cellIs" dxfId="253" priority="37" stopIfTrue="1" operator="equal">
      <formula>"W"</formula>
    </cfRule>
    <cfRule type="cellIs" dxfId="252" priority="38" stopIfTrue="1" operator="equal">
      <formula>"L"</formula>
    </cfRule>
    <cfRule type="cellIs" dxfId="251" priority="39" stopIfTrue="1" operator="equal">
      <formula>0</formula>
    </cfRule>
  </conditionalFormatting>
  <conditionalFormatting sqref="L10:L359">
    <cfRule type="cellIs" dxfId="250" priority="34" stopIfTrue="1" operator="equal">
      <formula>"W"</formula>
    </cfRule>
    <cfRule type="cellIs" dxfId="249" priority="35" stopIfTrue="1" operator="equal">
      <formula>"L"</formula>
    </cfRule>
    <cfRule type="cellIs" dxfId="248" priority="36" stopIfTrue="1" operator="equal">
      <formula>0</formula>
    </cfRule>
  </conditionalFormatting>
  <conditionalFormatting sqref="N10:N359">
    <cfRule type="cellIs" dxfId="247" priority="31" stopIfTrue="1" operator="equal">
      <formula>"W"</formula>
    </cfRule>
    <cfRule type="cellIs" dxfId="246" priority="32" stopIfTrue="1" operator="equal">
      <formula>"L"</formula>
    </cfRule>
    <cfRule type="cellIs" dxfId="245" priority="33" stopIfTrue="1" operator="equal">
      <formula>0</formula>
    </cfRule>
  </conditionalFormatting>
  <conditionalFormatting sqref="N10:N359">
    <cfRule type="cellIs" dxfId="244" priority="28" stopIfTrue="1" operator="equal">
      <formula>"W"</formula>
    </cfRule>
    <cfRule type="cellIs" dxfId="243" priority="29" stopIfTrue="1" operator="equal">
      <formula>"L"</formula>
    </cfRule>
    <cfRule type="cellIs" dxfId="242" priority="30" stopIfTrue="1" operator="equal">
      <formula>0</formula>
    </cfRule>
  </conditionalFormatting>
  <conditionalFormatting sqref="H10:H359">
    <cfRule type="cellIs" dxfId="241" priority="25" stopIfTrue="1" operator="equal">
      <formula>"W"</formula>
    </cfRule>
    <cfRule type="cellIs" dxfId="240" priority="26" stopIfTrue="1" operator="equal">
      <formula>"L"</formula>
    </cfRule>
    <cfRule type="cellIs" dxfId="239" priority="27" stopIfTrue="1" operator="equal">
      <formula>0</formula>
    </cfRule>
  </conditionalFormatting>
  <conditionalFormatting sqref="J10:J359">
    <cfRule type="cellIs" dxfId="238" priority="22" stopIfTrue="1" operator="equal">
      <formula>"W"</formula>
    </cfRule>
    <cfRule type="cellIs" dxfId="237" priority="23" stopIfTrue="1" operator="equal">
      <formula>"L"</formula>
    </cfRule>
    <cfRule type="cellIs" dxfId="236" priority="24" stopIfTrue="1" operator="equal">
      <formula>0</formula>
    </cfRule>
  </conditionalFormatting>
  <conditionalFormatting sqref="L10:L359">
    <cfRule type="cellIs" dxfId="235" priority="19" stopIfTrue="1" operator="equal">
      <formula>"W"</formula>
    </cfRule>
    <cfRule type="cellIs" dxfId="234" priority="20" stopIfTrue="1" operator="equal">
      <formula>"L"</formula>
    </cfRule>
    <cfRule type="cellIs" dxfId="233" priority="21" stopIfTrue="1" operator="equal">
      <formula>0</formula>
    </cfRule>
  </conditionalFormatting>
  <conditionalFormatting sqref="N10:N359">
    <cfRule type="cellIs" dxfId="232" priority="16" stopIfTrue="1" operator="equal">
      <formula>"W"</formula>
    </cfRule>
    <cfRule type="cellIs" dxfId="231" priority="17" stopIfTrue="1" operator="equal">
      <formula>"L"</formula>
    </cfRule>
    <cfRule type="cellIs" dxfId="230" priority="18" stopIfTrue="1" operator="equal">
      <formula>0</formula>
    </cfRule>
  </conditionalFormatting>
  <conditionalFormatting sqref="N10:N359">
    <cfRule type="cellIs" dxfId="229" priority="13" stopIfTrue="1" operator="equal">
      <formula>"W"</formula>
    </cfRule>
    <cfRule type="cellIs" dxfId="228" priority="14" stopIfTrue="1" operator="equal">
      <formula>"L"</formula>
    </cfRule>
    <cfRule type="cellIs" dxfId="227" priority="15" stopIfTrue="1" operator="equal">
      <formula>0</formula>
    </cfRule>
  </conditionalFormatting>
  <conditionalFormatting sqref="H10:H359">
    <cfRule type="cellIs" dxfId="226" priority="10" stopIfTrue="1" operator="equal">
      <formula>"W"</formula>
    </cfRule>
    <cfRule type="cellIs" dxfId="225" priority="11" stopIfTrue="1" operator="equal">
      <formula>"L"</formula>
    </cfRule>
    <cfRule type="cellIs" dxfId="224" priority="12" stopIfTrue="1" operator="equal">
      <formula>0</formula>
    </cfRule>
  </conditionalFormatting>
  <conditionalFormatting sqref="J10:J359">
    <cfRule type="cellIs" dxfId="223" priority="7" stopIfTrue="1" operator="equal">
      <formula>"W"</formula>
    </cfRule>
    <cfRule type="cellIs" dxfId="222" priority="8" stopIfTrue="1" operator="equal">
      <formula>"L"</formula>
    </cfRule>
    <cfRule type="cellIs" dxfId="221" priority="9" stopIfTrue="1" operator="equal">
      <formula>0</formula>
    </cfRule>
  </conditionalFormatting>
  <conditionalFormatting sqref="L10:L359">
    <cfRule type="cellIs" dxfId="220" priority="4" stopIfTrue="1" operator="equal">
      <formula>"W"</formula>
    </cfRule>
    <cfRule type="cellIs" dxfId="219" priority="5" stopIfTrue="1" operator="equal">
      <formula>"L"</formula>
    </cfRule>
    <cfRule type="cellIs" dxfId="218" priority="6" stopIfTrue="1" operator="equal">
      <formula>0</formula>
    </cfRule>
  </conditionalFormatting>
  <conditionalFormatting sqref="N10:N359">
    <cfRule type="cellIs" dxfId="217" priority="1" stopIfTrue="1" operator="equal">
      <formula>"W"</formula>
    </cfRule>
    <cfRule type="cellIs" dxfId="216" priority="2" stopIfTrue="1" operator="equal">
      <formula>"L"</formula>
    </cfRule>
    <cfRule type="cellIs" dxfId="21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abSelected="1" topLeftCell="A4" workbookViewId="0">
      <selection activeCell="Y26" sqref="Y2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1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Sunbury RBL</v>
      </c>
      <c r="C5" s="169"/>
      <c r="D5" s="169"/>
      <c r="E5" s="169" t="str">
        <f ca="1">INDIRECT("Fixtures!E"&amp;($K$5+A6+1))</f>
        <v>WPBL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A5</v>
      </c>
      <c r="K5" s="169">
        <f ca="1">ROW(INDIRECT(J5))</f>
        <v>5</v>
      </c>
      <c r="L5" s="169"/>
      <c r="M5" s="169" t="str">
        <f ca="1">INDIRECT("Fixtures!A"&amp;($K$5+L6+1))</f>
        <v>St Peter's</v>
      </c>
      <c r="N5" s="169"/>
      <c r="O5" s="169"/>
      <c r="P5" s="169" t="str">
        <f ca="1">INDIRECT("Fixtures!E"&amp;($K$5+L6+1))</f>
        <v>Bishopsford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Sunbury RBL (24.22)</v>
      </c>
      <c r="C6" s="163" t="str">
        <f ca="1">INDIRECT("Fixtures!B"&amp;($K$5+$A6+1))</f>
        <v>5 (14)</v>
      </c>
      <c r="D6" s="163" t="str">
        <f ca="1">INDIRECT("Fixtures!D"&amp;($K$5+$A6+1))</f>
        <v>7 (23)</v>
      </c>
      <c r="E6" s="374" t="str">
        <f ca="1">E5&amp;" ("&amp;K6&amp;")"</f>
        <v>WPBL (27.08)</v>
      </c>
      <c r="F6" s="374"/>
      <c r="G6" s="374"/>
      <c r="H6" s="374"/>
      <c r="J6">
        <f ca="1">ROUND(AVERAGE(INDIRECT("Week"&amp;$J$4&amp;"!H"&amp;J7&amp;":H"&amp;J14)),2)</f>
        <v>24.22</v>
      </c>
      <c r="K6" s="171">
        <f ca="1">ROUND(AVERAGE(INDIRECT("Week"&amp;$J$4&amp;"!H"&amp;K7&amp;":H"&amp;K14)),2)</f>
        <v>27.08</v>
      </c>
      <c r="L6" s="169">
        <f>IF(L7&lt;$R$5,L7,L7+1)</f>
        <v>4</v>
      </c>
      <c r="M6" s="162" t="str">
        <f ca="1">M5&amp;" ("&amp;R6&amp;")"</f>
        <v>St Peter's (21.95)</v>
      </c>
      <c r="N6" s="163" t="str">
        <f ca="1">INDIRECT("Fixtures!B"&amp;($K$5+$L6+1))</f>
        <v>8 (22)</v>
      </c>
      <c r="O6" s="163" t="str">
        <f ca="1">INDIRECT("Fixtures!D"&amp;($K$5+$L6+1))</f>
        <v>4 (17)</v>
      </c>
      <c r="P6" s="164" t="str">
        <f ca="1">P5&amp;" ("&amp;S6&amp;")"</f>
        <v>Bishopsford (22.27)</v>
      </c>
      <c r="R6">
        <f ca="1">ROUND(AVERAGE(INDIRECT("Week"&amp;$J$4&amp;"!H"&amp;R7&amp;":H"&amp;R14)),2)</f>
        <v>21.95</v>
      </c>
      <c r="S6" s="171">
        <f ca="1">ROUND(AVERAGE(INDIRECT("Week"&amp;$J$4&amp;"!H"&amp;S7&amp;":H"&amp;S14)),2)</f>
        <v>22.27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Rob Arthur (22.81)</v>
      </c>
      <c r="C7" s="167">
        <f t="shared" ref="C7:D14" ca="1" si="0">INDIRECT("Week"&amp;$J$4&amp;"!"&amp;"AB"&amp;J7)</f>
        <v>1</v>
      </c>
      <c r="D7" s="167">
        <f t="shared" ca="1" si="0"/>
        <v>3</v>
      </c>
      <c r="E7" s="377" t="str">
        <f t="shared" ref="E7:E14" ca="1" si="1">VLOOKUP(VLOOKUP(INDIRECT("Week"&amp;$J$4&amp;"!"&amp;"F"&amp;K7),PlayerNames,3,FALSE),PlayerID,2)&amp;" ("&amp;INDIRECT("Week"&amp;$J$4&amp;"!"&amp;"H"&amp;K7)&amp;")"</f>
        <v>Steve Lovett (28.56)</v>
      </c>
      <c r="F7" s="377"/>
      <c r="G7" s="377"/>
      <c r="H7" s="378"/>
      <c r="I7" s="169">
        <v>1</v>
      </c>
      <c r="J7">
        <f ca="1">(VLOOKUP(B5,TeamName,4,FALSE)+$I7+1)</f>
        <v>94</v>
      </c>
      <c r="K7">
        <f ca="1">(VLOOKUP(E5,TeamName,4,FALSE)+$I7+1)</f>
        <v>162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Dennis Harris (20.67)</v>
      </c>
      <c r="N7" s="167">
        <f t="shared" ref="N7:O14" ca="1" si="3">INDIRECT("Week"&amp;$J$4&amp;"!"&amp;"AB"&amp;R7)</f>
        <v>3</v>
      </c>
      <c r="O7" s="167">
        <f t="shared" ca="1" si="3"/>
        <v>1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Jake Darter (17.86)</v>
      </c>
      <c r="Q7" s="169">
        <v>1</v>
      </c>
      <c r="R7">
        <f ca="1">(VLOOKUP(M5,TeamName,4,FALSE)+$I7+1)</f>
        <v>77</v>
      </c>
      <c r="S7">
        <f ca="1">(VLOOKUP(P5,TeamName,4,FALSE)+$I7+1)</f>
        <v>26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Gary Eastwood (24.82)</v>
      </c>
      <c r="C8" s="168">
        <f t="shared" ca="1" si="0"/>
        <v>3</v>
      </c>
      <c r="D8" s="168">
        <f t="shared" ca="1" si="0"/>
        <v>2</v>
      </c>
      <c r="E8" s="375" t="str">
        <f t="shared" ca="1" si="1"/>
        <v>Dave Webb (24.65)</v>
      </c>
      <c r="F8" s="375"/>
      <c r="G8" s="375"/>
      <c r="H8" s="376"/>
      <c r="I8" s="169">
        <v>2</v>
      </c>
      <c r="J8">
        <f ca="1">(VLOOKUP(B5,TeamName,4,FALSE)+$I8+1)</f>
        <v>95</v>
      </c>
      <c r="K8">
        <f ca="1">(VLOOKUP(E5,TeamName,4,FALSE)+$I8+1)</f>
        <v>163</v>
      </c>
      <c r="L8" s="169"/>
      <c r="M8" s="165" t="str">
        <f t="shared" ca="1" si="2"/>
        <v>David Read (25.99)</v>
      </c>
      <c r="N8" s="168">
        <f t="shared" ca="1" si="3"/>
        <v>3</v>
      </c>
      <c r="O8" s="168">
        <f t="shared" ca="1" si="3"/>
        <v>2</v>
      </c>
      <c r="P8" s="166" t="str">
        <f t="shared" ca="1" si="4"/>
        <v>Ryan Payne (25.6)</v>
      </c>
      <c r="Q8" s="169">
        <v>2</v>
      </c>
      <c r="R8">
        <f ca="1">(VLOOKUP(M5,TeamName,4,FALSE)+$I8+1)</f>
        <v>78</v>
      </c>
      <c r="S8">
        <f ca="1">(VLOOKUP(P5,TeamName,4,FALSE)+$I8+1)</f>
        <v>27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Luke Wathen (22.15)</v>
      </c>
      <c r="C9" s="168">
        <f t="shared" ca="1" si="0"/>
        <v>1</v>
      </c>
      <c r="D9" s="168">
        <f t="shared" ca="1" si="0"/>
        <v>3</v>
      </c>
      <c r="E9" s="375" t="str">
        <f t="shared" ca="1" si="1"/>
        <v>Kurtis Atkins (25.38)</v>
      </c>
      <c r="F9" s="375"/>
      <c r="G9" s="375"/>
      <c r="H9" s="376"/>
      <c r="I9" s="169">
        <v>3</v>
      </c>
      <c r="J9">
        <f ca="1">(VLOOKUP(B5,TeamName,4,FALSE)+$I9+1)</f>
        <v>96</v>
      </c>
      <c r="K9">
        <f ca="1">(VLOOKUP(E5,TeamName,4,FALSE)+$I9+1)</f>
        <v>164</v>
      </c>
      <c r="L9" s="169"/>
      <c r="M9" s="165" t="str">
        <f t="shared" ca="1" si="2"/>
        <v>James Taylor (18.27)</v>
      </c>
      <c r="N9" s="168">
        <f t="shared" ca="1" si="3"/>
        <v>3</v>
      </c>
      <c r="O9" s="168">
        <f t="shared" ca="1" si="3"/>
        <v>2</v>
      </c>
      <c r="P9" s="166" t="str">
        <f t="shared" ca="1" si="4"/>
        <v>Paul Mew (18.04)</v>
      </c>
      <c r="Q9" s="169">
        <v>3</v>
      </c>
      <c r="R9">
        <f ca="1">(VLOOKUP(M5,TeamName,4,FALSE)+$I9+1)</f>
        <v>79</v>
      </c>
      <c r="S9">
        <f ca="1">(VLOOKUP(P5,TeamName,4,FALSE)+$I9+1)</f>
        <v>28</v>
      </c>
    </row>
    <row r="10" spans="1:19" x14ac:dyDescent="0.25">
      <c r="A10" s="169"/>
      <c r="B10" s="165" t="str">
        <f t="shared" ca="1" si="5"/>
        <v>Alan Casey (24.96)</v>
      </c>
      <c r="C10" s="168">
        <f t="shared" ca="1" si="0"/>
        <v>0</v>
      </c>
      <c r="D10" s="168">
        <f t="shared" ca="1" si="0"/>
        <v>3</v>
      </c>
      <c r="E10" s="375" t="str">
        <f t="shared" ca="1" si="1"/>
        <v>Jason Kelly (26.84)</v>
      </c>
      <c r="F10" s="375"/>
      <c r="G10" s="375"/>
      <c r="H10" s="376"/>
      <c r="I10" s="169">
        <v>4</v>
      </c>
      <c r="J10">
        <f ca="1">(VLOOKUP(B5,TeamName,4,FALSE)+$I10+1)</f>
        <v>97</v>
      </c>
      <c r="K10">
        <f ca="1">(VLOOKUP(E5,TeamName,4,FALSE)+$I10+1)</f>
        <v>165</v>
      </c>
      <c r="L10" s="169"/>
      <c r="M10" s="165" t="str">
        <f t="shared" ca="1" si="2"/>
        <v>Andy Morgan (20.45)</v>
      </c>
      <c r="N10" s="168">
        <f t="shared" ca="1" si="3"/>
        <v>2</v>
      </c>
      <c r="O10" s="168">
        <f t="shared" ca="1" si="3"/>
        <v>3</v>
      </c>
      <c r="P10" s="166" t="str">
        <f t="shared" ca="1" si="4"/>
        <v>Ian Thorley (19.03)</v>
      </c>
      <c r="Q10" s="169">
        <v>4</v>
      </c>
      <c r="R10">
        <f ca="1">(VLOOKUP(M5,TeamName,4,FALSE)+$I10+1)</f>
        <v>80</v>
      </c>
      <c r="S10">
        <f ca="1">(VLOOKUP(P5,TeamName,4,FALSE)+$I10+1)</f>
        <v>29</v>
      </c>
    </row>
    <row r="11" spans="1:19" x14ac:dyDescent="0.25">
      <c r="A11" s="169"/>
      <c r="B11" s="165" t="str">
        <f t="shared" ca="1" si="5"/>
        <v>Steve Cole (22.62)</v>
      </c>
      <c r="C11" s="168">
        <f t="shared" ca="1" si="0"/>
        <v>3</v>
      </c>
      <c r="D11" s="168">
        <f t="shared" ca="1" si="0"/>
        <v>2</v>
      </c>
      <c r="E11" s="375" t="str">
        <f t="shared" ca="1" si="1"/>
        <v>Paul Tudor (21.53)</v>
      </c>
      <c r="F11" s="375"/>
      <c r="G11" s="375"/>
      <c r="H11" s="376"/>
      <c r="I11" s="169">
        <v>5</v>
      </c>
      <c r="J11">
        <f ca="1">(VLOOKUP(B5,TeamName,4,FALSE)+$I11+1)</f>
        <v>98</v>
      </c>
      <c r="K11">
        <f ca="1">(VLOOKUP(E5,TeamName,4,FALSE)+$I11+1)</f>
        <v>166</v>
      </c>
      <c r="L11" s="169"/>
      <c r="M11" s="165" t="str">
        <f t="shared" ca="1" si="2"/>
        <v>Steven Mead (25.47)</v>
      </c>
      <c r="N11" s="168">
        <f t="shared" ca="1" si="3"/>
        <v>3</v>
      </c>
      <c r="O11" s="168">
        <f t="shared" ca="1" si="3"/>
        <v>0</v>
      </c>
      <c r="P11" s="166" t="str">
        <f t="shared" ca="1" si="4"/>
        <v>Des Barry (22.12)</v>
      </c>
      <c r="Q11" s="169">
        <v>5</v>
      </c>
      <c r="R11">
        <f ca="1">(VLOOKUP(M5,TeamName,4,FALSE)+$I11+1)</f>
        <v>81</v>
      </c>
      <c r="S11">
        <f ca="1">(VLOOKUP(P5,TeamName,4,FALSE)+$I11+1)</f>
        <v>30</v>
      </c>
    </row>
    <row r="12" spans="1:19" x14ac:dyDescent="0.25">
      <c r="A12" s="169"/>
      <c r="B12" s="165" t="str">
        <f t="shared" ca="1" si="5"/>
        <v>Phil Wathen (27.01)</v>
      </c>
      <c r="C12" s="168">
        <f t="shared" ca="1" si="0"/>
        <v>3</v>
      </c>
      <c r="D12" s="168">
        <f t="shared" ca="1" si="0"/>
        <v>2</v>
      </c>
      <c r="E12" s="375" t="str">
        <f t="shared" ca="1" si="1"/>
        <v>Darryl Pilgrim (27.44)</v>
      </c>
      <c r="F12" s="375"/>
      <c r="G12" s="375"/>
      <c r="H12" s="376"/>
      <c r="I12" s="169">
        <v>6</v>
      </c>
      <c r="J12">
        <f ca="1">(VLOOKUP(B5,TeamName,4,FALSE)+$I12+1)</f>
        <v>99</v>
      </c>
      <c r="K12">
        <f ca="1">(VLOOKUP(E5,TeamName,4,FALSE)+$I12+1)</f>
        <v>167</v>
      </c>
      <c r="L12" s="169"/>
      <c r="M12" s="165" t="str">
        <f t="shared" ca="1" si="2"/>
        <v>Lee Royal (21.04)</v>
      </c>
      <c r="N12" s="168">
        <f t="shared" ca="1" si="3"/>
        <v>1</v>
      </c>
      <c r="O12" s="168">
        <f t="shared" ca="1" si="3"/>
        <v>3</v>
      </c>
      <c r="P12" s="166" t="str">
        <f t="shared" ca="1" si="4"/>
        <v>Brian Whybrow (24.9)</v>
      </c>
      <c r="Q12" s="169">
        <v>6</v>
      </c>
      <c r="R12">
        <f ca="1">(VLOOKUP(M5,TeamName,4,FALSE)+$I12+1)</f>
        <v>82</v>
      </c>
      <c r="S12">
        <f ca="1">(VLOOKUP(P5,TeamName,4,FALSE)+$I12+1)</f>
        <v>31</v>
      </c>
    </row>
    <row r="13" spans="1:19" x14ac:dyDescent="0.25">
      <c r="A13" s="169"/>
      <c r="B13" s="165" t="str">
        <f t="shared" ca="1" si="5"/>
        <v>Dave Horan (21.82)</v>
      </c>
      <c r="C13" s="168">
        <f t="shared" ca="1" si="0"/>
        <v>0</v>
      </c>
      <c r="D13" s="168">
        <f t="shared" ca="1" si="0"/>
        <v>3</v>
      </c>
      <c r="E13" s="375" t="str">
        <f t="shared" ca="1" si="1"/>
        <v>Dave Parletti (31.98)</v>
      </c>
      <c r="F13" s="375"/>
      <c r="G13" s="375"/>
      <c r="H13" s="376"/>
      <c r="I13" s="169">
        <v>7</v>
      </c>
      <c r="J13">
        <f ca="1">(VLOOKUP(B5,TeamName,4,FALSE)+$I13+1)</f>
        <v>100</v>
      </c>
      <c r="K13">
        <f ca="1">(VLOOKUP(E5,TeamName,4,FALSE)+$I13+1)</f>
        <v>168</v>
      </c>
      <c r="L13" s="169"/>
      <c r="M13" s="165" t="str">
        <f t="shared" ca="1" si="2"/>
        <v>Ben West (22.8)</v>
      </c>
      <c r="N13" s="168">
        <f t="shared" ca="1" si="3"/>
        <v>3</v>
      </c>
      <c r="O13" s="168">
        <f t="shared" ca="1" si="3"/>
        <v>2</v>
      </c>
      <c r="P13" s="166" t="str">
        <f t="shared" ca="1" si="4"/>
        <v>Lee Jeffrey (20.37)</v>
      </c>
      <c r="Q13" s="169">
        <v>7</v>
      </c>
      <c r="R13">
        <f ca="1">(VLOOKUP(M5,TeamName,4,FALSE)+$I13+1)</f>
        <v>83</v>
      </c>
      <c r="S13">
        <f ca="1">(VLOOKUP(P5,TeamName,4,FALSE)+$I13+1)</f>
        <v>32</v>
      </c>
    </row>
    <row r="14" spans="1:19" x14ac:dyDescent="0.25">
      <c r="A14" s="169"/>
      <c r="B14" s="165" t="str">
        <f t="shared" ca="1" si="5"/>
        <v>Rees Hall (27.56)</v>
      </c>
      <c r="C14" s="168">
        <f t="shared" ca="1" si="0"/>
        <v>1</v>
      </c>
      <c r="D14" s="168">
        <f t="shared" ca="1" si="0"/>
        <v>3</v>
      </c>
      <c r="E14" s="375" t="str">
        <f t="shared" ca="1" si="1"/>
        <v>Steve Ferguson (30.29)</v>
      </c>
      <c r="F14" s="375"/>
      <c r="G14" s="375"/>
      <c r="H14" s="376"/>
      <c r="I14" s="169">
        <v>8</v>
      </c>
      <c r="J14">
        <f ca="1">(VLOOKUP(B5,TeamName,4,FALSE)+$I14+1)</f>
        <v>101</v>
      </c>
      <c r="K14">
        <f ca="1">(VLOOKUP(E5,TeamName,4,FALSE)+$I14+1)</f>
        <v>169</v>
      </c>
      <c r="L14" s="169"/>
      <c r="M14" s="165" t="str">
        <f t="shared" ca="1" si="2"/>
        <v>Dave McIntosh (20.87)</v>
      </c>
      <c r="N14" s="168">
        <f t="shared" ca="1" si="3"/>
        <v>1</v>
      </c>
      <c r="O14" s="168">
        <f t="shared" ca="1" si="3"/>
        <v>3</v>
      </c>
      <c r="P14" s="166" t="str">
        <f t="shared" ca="1" si="4"/>
        <v>Ben Burton (30.22)</v>
      </c>
      <c r="Q14" s="169">
        <v>8</v>
      </c>
      <c r="R14">
        <f ca="1">(VLOOKUP(M5,TeamName,4,FALSE)+$I14+1)</f>
        <v>84</v>
      </c>
      <c r="S14">
        <f ca="1">(VLOOKUP(P5,TeamName,4,FALSE)+$I14+1)</f>
        <v>33</v>
      </c>
    </row>
    <row r="15" spans="1:19" x14ac:dyDescent="0.25">
      <c r="A15" s="169"/>
      <c r="B15" s="169" t="str">
        <f ca="1">INDIRECT("Fixtures!A"&amp;($K$5+$A16+1))</f>
        <v>Epsom Cons</v>
      </c>
      <c r="C15" s="169"/>
      <c r="D15" s="169"/>
      <c r="E15" s="169" t="str">
        <f ca="1">INDIRECT("Fixtures!E"&amp;($K$5+$A16+1))</f>
        <v>Arnie's Army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WWMC</v>
      </c>
      <c r="N15" s="169"/>
      <c r="O15" s="169"/>
      <c r="P15" s="169" t="str">
        <f ca="1">INDIRECT("Fixtures!E"&amp;($K$5+L16+1))</f>
        <v>Forestdale Forum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Epsom Cons (21.53)</v>
      </c>
      <c r="C16" s="163" t="str">
        <f ca="1">INDIRECT("Fixtures!B"&amp;($K$5+$A16+1))</f>
        <v>5 (15)</v>
      </c>
      <c r="D16" s="163" t="str">
        <f ca="1">INDIRECT("Fixtures!D"&amp;($K$5+$A16+1))</f>
        <v>7 (21)</v>
      </c>
      <c r="E16" s="374" t="str">
        <f ca="1">E15&amp;" ("&amp;K16&amp;")"</f>
        <v>Arnie's Army (23.01)</v>
      </c>
      <c r="F16" s="374"/>
      <c r="G16" s="374"/>
      <c r="H16" s="374"/>
      <c r="J16">
        <f ca="1">ROUND(AVERAGE(INDIRECT("Week"&amp;$J$4&amp;"!H"&amp;J17&amp;":H"&amp;J24)),2)</f>
        <v>21.53</v>
      </c>
      <c r="K16" s="171">
        <f ca="1">ROUND(AVERAGE(INDIRECT("Week"&amp;$J$4&amp;"!H"&amp;K17&amp;":H"&amp;K24)),2)</f>
        <v>23.01</v>
      </c>
      <c r="L16" s="169">
        <f>IF(L17&lt;$R$5,L17,L17+1)</f>
        <v>5</v>
      </c>
      <c r="M16" s="162" t="str">
        <f ca="1">M15&amp;" ("&amp;R16&amp;")"</f>
        <v>WWMC (24.91)</v>
      </c>
      <c r="N16" s="163" t="str">
        <f ca="1">INDIRECT("Fixtures!B"&amp;($K$5+$L16+1))</f>
        <v>10 (25)</v>
      </c>
      <c r="O16" s="163" t="str">
        <f ca="1">INDIRECT("Fixtures!D"&amp;($K$5+$L16+1))</f>
        <v>2 (8)</v>
      </c>
      <c r="P16" s="164" t="str">
        <f ca="1">P15&amp;" ("&amp;S16&amp;")"</f>
        <v>Forestdale Forum (21.11)</v>
      </c>
      <c r="R16">
        <f ca="1">ROUND(AVERAGE(INDIRECT("Week"&amp;$J$4&amp;"!H"&amp;R17&amp;":H"&amp;R24)),2)</f>
        <v>24.91</v>
      </c>
      <c r="S16" s="171">
        <f ca="1">ROUND(AVERAGE(INDIRECT("Week"&amp;$J$4&amp;"!H"&amp;S17&amp;":H"&amp;S24)),2)</f>
        <v>21.11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Martin Byrne (17.2)</v>
      </c>
      <c r="C17" s="167">
        <f t="shared" ref="C17:D24" ca="1" si="7">INDIRECT("Week"&amp;$J$4&amp;"!"&amp;"AB"&amp;J17)</f>
        <v>2</v>
      </c>
      <c r="D17" s="167">
        <f t="shared" ca="1" si="7"/>
        <v>3</v>
      </c>
      <c r="E17" s="377" t="str">
        <f t="shared" ref="E17:E24" ca="1" si="8">VLOOKUP(VLOOKUP(INDIRECT("Week"&amp;$J$4&amp;"!"&amp;"F"&amp;K17),PlayerNames,3,FALSE),PlayerID,2)&amp;" ("&amp;INDIRECT("Week"&amp;$J$4&amp;"!"&amp;"H"&amp;K17)&amp;")"</f>
        <v>Padraig Sharkey (20.6)</v>
      </c>
      <c r="F17" s="377"/>
      <c r="G17" s="377"/>
      <c r="H17" s="378"/>
      <c r="I17" s="169">
        <v>1</v>
      </c>
      <c r="J17">
        <f ca="1">(VLOOKUP(B15,TeamName,4,FALSE)+$I17+1)</f>
        <v>43</v>
      </c>
      <c r="K17">
        <f ca="1">(VLOOKUP(E15,TeamName,4,FALSE)+$I17+1)</f>
        <v>9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Doug Harwood (26.27)</v>
      </c>
      <c r="N17" s="167">
        <f t="shared" ref="N17:O24" ca="1" si="10">INDIRECT("Week"&amp;$J$4&amp;"!"&amp;"AB"&amp;R17)</f>
        <v>3</v>
      </c>
      <c r="O17" s="167">
        <f t="shared" ca="1" si="10"/>
        <v>1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Robbie Turner  (25.7)</v>
      </c>
      <c r="Q17" s="169">
        <v>1</v>
      </c>
      <c r="R17">
        <f ca="1">(VLOOKUP(M15,TeamName,4,FALSE)+$I17+1)</f>
        <v>128</v>
      </c>
      <c r="S17">
        <f ca="1">(VLOOKUP(P15,TeamName,4,FALSE)+$I17+1)</f>
        <v>60</v>
      </c>
    </row>
    <row r="18" spans="1:21" x14ac:dyDescent="0.25">
      <c r="A18" s="169"/>
      <c r="B18" s="165" t="str">
        <f t="shared" ca="1" si="6"/>
        <v>Andy Bridgman (25.64)</v>
      </c>
      <c r="C18" s="168">
        <f t="shared" ca="1" si="7"/>
        <v>2</v>
      </c>
      <c r="D18" s="168">
        <f t="shared" ca="1" si="7"/>
        <v>3</v>
      </c>
      <c r="E18" s="375" t="str">
        <f t="shared" ca="1" si="8"/>
        <v>John Power (25.6)</v>
      </c>
      <c r="F18" s="375"/>
      <c r="G18" s="375"/>
      <c r="H18" s="376"/>
      <c r="I18" s="169">
        <v>2</v>
      </c>
      <c r="J18">
        <f ca="1">(VLOOKUP(B15,TeamName,4,FALSE)+$I18+1)</f>
        <v>44</v>
      </c>
      <c r="K18">
        <f ca="1">(VLOOKUP(E15,TeamName,4,FALSE)+$I18+1)</f>
        <v>10</v>
      </c>
      <c r="L18" s="169"/>
      <c r="M18" s="165" t="str">
        <f t="shared" ca="1" si="9"/>
        <v>Andrew Foster (27.33)</v>
      </c>
      <c r="N18" s="168">
        <f t="shared" ca="1" si="10"/>
        <v>3</v>
      </c>
      <c r="O18" s="168">
        <f t="shared" ca="1" si="10"/>
        <v>0</v>
      </c>
      <c r="P18" s="166" t="str">
        <f t="shared" ca="1" si="11"/>
        <v>Gary Trodd (25.16)</v>
      </c>
      <c r="Q18" s="169">
        <v>2</v>
      </c>
      <c r="R18">
        <f ca="1">(VLOOKUP(M15,TeamName,4,FALSE)+$I18+1)</f>
        <v>129</v>
      </c>
      <c r="S18">
        <f ca="1">(VLOOKUP(P15,TeamName,4,FALSE)+$I18+1)</f>
        <v>61</v>
      </c>
    </row>
    <row r="19" spans="1:21" x14ac:dyDescent="0.25">
      <c r="A19" s="169"/>
      <c r="B19" s="165" t="str">
        <f t="shared" ca="1" si="6"/>
        <v>Dave Mann (18.64)</v>
      </c>
      <c r="C19" s="168">
        <f t="shared" ca="1" si="7"/>
        <v>0</v>
      </c>
      <c r="D19" s="168">
        <f t="shared" ca="1" si="7"/>
        <v>3</v>
      </c>
      <c r="E19" s="375" t="str">
        <f t="shared" ca="1" si="8"/>
        <v>Matt Carter (21.47)</v>
      </c>
      <c r="F19" s="375"/>
      <c r="G19" s="375"/>
      <c r="H19" s="376"/>
      <c r="I19" s="202">
        <v>3</v>
      </c>
      <c r="J19">
        <f ca="1">(VLOOKUP(B15,TeamName,4,FALSE)+$I19+1)</f>
        <v>45</v>
      </c>
      <c r="K19">
        <f ca="1">(VLOOKUP(E15,TeamName,4,FALSE)+$I19+1)</f>
        <v>11</v>
      </c>
      <c r="L19" s="169"/>
      <c r="M19" s="165" t="str">
        <f t="shared" ca="1" si="9"/>
        <v>Aaron Turner (23.48)</v>
      </c>
      <c r="N19" s="168">
        <f t="shared" ca="1" si="10"/>
        <v>3</v>
      </c>
      <c r="O19" s="168">
        <f t="shared" ca="1" si="10"/>
        <v>0</v>
      </c>
      <c r="P19" s="166" t="str">
        <f t="shared" ca="1" si="11"/>
        <v>Wayne Harrison (17.02)</v>
      </c>
      <c r="Q19" s="169">
        <v>3</v>
      </c>
      <c r="R19">
        <f ca="1">(VLOOKUP(M15,TeamName,4,FALSE)+$I19+1)</f>
        <v>130</v>
      </c>
      <c r="S19">
        <f ca="1">(VLOOKUP(P15,TeamName,4,FALSE)+$I19+1)</f>
        <v>62</v>
      </c>
    </row>
    <row r="20" spans="1:21" x14ac:dyDescent="0.25">
      <c r="A20" s="169"/>
      <c r="B20" s="165" t="str">
        <f t="shared" ca="1" si="6"/>
        <v>Damon Ede (25.91)</v>
      </c>
      <c r="C20" s="168">
        <f t="shared" ca="1" si="7"/>
        <v>3</v>
      </c>
      <c r="D20" s="168">
        <f t="shared" ca="1" si="7"/>
        <v>0</v>
      </c>
      <c r="E20" s="375" t="str">
        <f t="shared" ca="1" si="8"/>
        <v>Tony Hammond (25.85)</v>
      </c>
      <c r="F20" s="375"/>
      <c r="G20" s="375"/>
      <c r="H20" s="376"/>
      <c r="I20" s="169">
        <v>4</v>
      </c>
      <c r="J20">
        <f ca="1">(VLOOKUP(B15,TeamName,4,FALSE)+$I20+1)</f>
        <v>46</v>
      </c>
      <c r="K20">
        <f ca="1">(VLOOKUP(E15,TeamName,4,FALSE)+$I20+1)</f>
        <v>12</v>
      </c>
      <c r="L20" s="169"/>
      <c r="M20" s="165" t="str">
        <f t="shared" ca="1" si="9"/>
        <v>Phil Milburn (28.36)</v>
      </c>
      <c r="N20" s="168">
        <f t="shared" ca="1" si="10"/>
        <v>3</v>
      </c>
      <c r="O20" s="168">
        <f t="shared" ca="1" si="10"/>
        <v>0</v>
      </c>
      <c r="P20" s="166" t="str">
        <f t="shared" ca="1" si="11"/>
        <v>Andy Gillam (18.29)</v>
      </c>
      <c r="Q20" s="169">
        <v>4</v>
      </c>
      <c r="R20">
        <f ca="1">(VLOOKUP(M15,TeamName,4,FALSE)+$I20+1)</f>
        <v>131</v>
      </c>
      <c r="S20">
        <f ca="1">(VLOOKUP(P15,TeamName,4,FALSE)+$I20+1)</f>
        <v>63</v>
      </c>
    </row>
    <row r="21" spans="1:21" x14ac:dyDescent="0.25">
      <c r="A21" s="169"/>
      <c r="B21" s="165" t="str">
        <f t="shared" ca="1" si="6"/>
        <v>James Willcox (23.18)</v>
      </c>
      <c r="C21" s="168">
        <f t="shared" ca="1" si="7"/>
        <v>0</v>
      </c>
      <c r="D21" s="168">
        <f t="shared" ca="1" si="7"/>
        <v>3</v>
      </c>
      <c r="E21" s="375" t="str">
        <f t="shared" ca="1" si="8"/>
        <v>Nick Ellis  (24.24)</v>
      </c>
      <c r="F21" s="375"/>
      <c r="G21" s="375"/>
      <c r="H21" s="376"/>
      <c r="I21" s="169">
        <v>5</v>
      </c>
      <c r="J21">
        <f ca="1">(VLOOKUP(B15,TeamName,4,FALSE)+$I21+1)</f>
        <v>47</v>
      </c>
      <c r="K21">
        <f ca="1">(VLOOKUP(E15,TeamName,4,FALSE)+$I21+1)</f>
        <v>13</v>
      </c>
      <c r="L21" s="169"/>
      <c r="M21" s="165" t="str">
        <f t="shared" ca="1" si="9"/>
        <v>Richard Mclaughlin (21.57)</v>
      </c>
      <c r="N21" s="168">
        <f t="shared" ca="1" si="10"/>
        <v>3</v>
      </c>
      <c r="O21" s="168">
        <f t="shared" ca="1" si="10"/>
        <v>1</v>
      </c>
      <c r="P21" s="166" t="str">
        <f t="shared" ca="1" si="11"/>
        <v>Matthew Chamberlain (19.89)</v>
      </c>
      <c r="Q21" s="169">
        <v>5</v>
      </c>
      <c r="R21">
        <f ca="1">(VLOOKUP(M15,TeamName,4,FALSE)+$I21+1)</f>
        <v>132</v>
      </c>
      <c r="S21">
        <f ca="1">(VLOOKUP(P15,TeamName,4,FALSE)+$I21+1)</f>
        <v>64</v>
      </c>
    </row>
    <row r="22" spans="1:21" x14ac:dyDescent="0.25">
      <c r="A22" s="169"/>
      <c r="B22" s="165" t="str">
        <f t="shared" ca="1" si="6"/>
        <v>Daryl Reino (21.26)</v>
      </c>
      <c r="C22" s="168">
        <f t="shared" ca="1" si="7"/>
        <v>3</v>
      </c>
      <c r="D22" s="168">
        <f t="shared" ca="1" si="7"/>
        <v>2</v>
      </c>
      <c r="E22" s="375" t="str">
        <f t="shared" ca="1" si="8"/>
        <v>Richard Cox (21.05)</v>
      </c>
      <c r="F22" s="375"/>
      <c r="G22" s="375"/>
      <c r="H22" s="376"/>
      <c r="I22" s="169">
        <v>6</v>
      </c>
      <c r="J22">
        <f ca="1">(VLOOKUP(B15,TeamName,4,FALSE)+$I22+1)</f>
        <v>48</v>
      </c>
      <c r="K22">
        <f ca="1">(VLOOKUP(E15,TeamName,4,FALSE)+$I22+1)</f>
        <v>14</v>
      </c>
      <c r="L22" s="169"/>
      <c r="M22" s="165" t="str">
        <f t="shared" ca="1" si="9"/>
        <v>Ron Godbeer (19.44)</v>
      </c>
      <c r="N22" s="168">
        <f t="shared" ca="1" si="10"/>
        <v>3</v>
      </c>
      <c r="O22" s="168">
        <f t="shared" ca="1" si="10"/>
        <v>2</v>
      </c>
      <c r="P22" s="166" t="str">
        <f t="shared" ca="1" si="11"/>
        <v>Stephen Hindson  (18.41)</v>
      </c>
      <c r="Q22" s="169">
        <v>6</v>
      </c>
      <c r="R22">
        <f ca="1">(VLOOKUP(M15,TeamName,4,FALSE)+$I22+1)</f>
        <v>133</v>
      </c>
      <c r="S22">
        <f ca="1">(VLOOKUP(P15,TeamName,4,FALSE)+$I22+1)</f>
        <v>65</v>
      </c>
    </row>
    <row r="23" spans="1:21" x14ac:dyDescent="0.25">
      <c r="A23" s="169"/>
      <c r="B23" s="165" t="str">
        <f t="shared" ca="1" si="6"/>
        <v>Del Cannon (21.27)</v>
      </c>
      <c r="C23" s="168">
        <f t="shared" ca="1" si="7"/>
        <v>2</v>
      </c>
      <c r="D23" s="168">
        <f t="shared" ca="1" si="7"/>
        <v>3</v>
      </c>
      <c r="E23" s="375" t="str">
        <f t="shared" ca="1" si="8"/>
        <v>George Munt  (21.79)</v>
      </c>
      <c r="F23" s="375"/>
      <c r="G23" s="375"/>
      <c r="H23" s="376"/>
      <c r="I23" s="169">
        <v>7</v>
      </c>
      <c r="J23">
        <f ca="1">(VLOOKUP(B15,TeamName,4,FALSE)+$I23+1)</f>
        <v>49</v>
      </c>
      <c r="K23">
        <f ca="1">(VLOOKUP(E15,TeamName,4,FALSE)+$I23+1)</f>
        <v>15</v>
      </c>
      <c r="L23" s="169"/>
      <c r="M23" s="165" t="str">
        <f t="shared" ca="1" si="9"/>
        <v>Jason Askew (31.31)</v>
      </c>
      <c r="N23" s="168">
        <f t="shared" ca="1" si="10"/>
        <v>3</v>
      </c>
      <c r="O23" s="168">
        <f t="shared" ca="1" si="10"/>
        <v>0</v>
      </c>
      <c r="P23" s="166" t="str">
        <f t="shared" ca="1" si="11"/>
        <v>Phil Mcdonnell (22.25)</v>
      </c>
      <c r="Q23" s="169">
        <v>7</v>
      </c>
      <c r="R23">
        <f ca="1">(VLOOKUP(M15,TeamName,4,FALSE)+$I23+1)</f>
        <v>134</v>
      </c>
      <c r="S23">
        <f ca="1">(VLOOKUP(P15,TeamName,4,FALSE)+$I23+1)</f>
        <v>66</v>
      </c>
    </row>
    <row r="24" spans="1:21" x14ac:dyDescent="0.25">
      <c r="A24" s="169"/>
      <c r="B24" s="165" t="str">
        <f t="shared" ca="1" si="6"/>
        <v>Bill Pavitt (19.14)</v>
      </c>
      <c r="C24" s="168">
        <f t="shared" ca="1" si="7"/>
        <v>0</v>
      </c>
      <c r="D24" s="168">
        <f t="shared" ca="1" si="7"/>
        <v>3</v>
      </c>
      <c r="E24" s="375" t="str">
        <f t="shared" ca="1" si="8"/>
        <v>Lukasz Sawicki (23.48)</v>
      </c>
      <c r="F24" s="375"/>
      <c r="G24" s="375"/>
      <c r="H24" s="376"/>
      <c r="I24" s="169">
        <v>8</v>
      </c>
      <c r="J24">
        <f ca="1">(VLOOKUP(B15,TeamName,4,FALSE)+$I24+1)</f>
        <v>50</v>
      </c>
      <c r="K24">
        <f ca="1">(VLOOKUP(E15,TeamName,4,FALSE)+$I24+1)</f>
        <v>16</v>
      </c>
      <c r="L24" s="169"/>
      <c r="M24" s="165" t="str">
        <f t="shared" ca="1" si="9"/>
        <v>Charlie Martin (21.55)</v>
      </c>
      <c r="N24" s="168">
        <f t="shared" ca="1" si="10"/>
        <v>1</v>
      </c>
      <c r="O24" s="168">
        <f t="shared" ca="1" si="10"/>
        <v>3</v>
      </c>
      <c r="P24" s="166" t="str">
        <f t="shared" ca="1" si="11"/>
        <v>Gary Creamer (22.17)</v>
      </c>
      <c r="Q24" s="169">
        <v>8</v>
      </c>
      <c r="R24">
        <f ca="1">(VLOOKUP(M15,TeamName,4,FALSE)+$I24+1)</f>
        <v>135</v>
      </c>
      <c r="S24">
        <f ca="1">(VLOOKUP(P15,TeamName,4,FALSE)+$I24+1)</f>
        <v>67</v>
      </c>
    </row>
    <row r="25" spans="1:21" x14ac:dyDescent="0.25">
      <c r="A25" s="169"/>
      <c r="B25" s="169" t="str">
        <f ca="1">INDIRECT("Fixtures!A"&amp;($K$5+A26+1))</f>
        <v>The Farmers</v>
      </c>
      <c r="C25" s="169"/>
      <c r="D25" s="169"/>
      <c r="E25" s="169" t="str">
        <f ca="1">INDIRECT("Fixtures!E"&amp;($K$5+$A26+1))</f>
        <v>West Byfleet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The Farmers (20.84)</v>
      </c>
      <c r="C26" s="163" t="str">
        <f ca="1">INDIRECT("Fixtures!B"&amp;($K$5+$A26+1))</f>
        <v>2 (16)</v>
      </c>
      <c r="D26" s="163" t="str">
        <f ca="1">INDIRECT("Fixtures!D"&amp;($K$5+$A26+1))</f>
        <v>10 (25)</v>
      </c>
      <c r="E26" s="374" t="str">
        <f ca="1">E25&amp;" ("&amp;K26&amp;")"</f>
        <v>West Byfleet (21.04)</v>
      </c>
      <c r="F26" s="374"/>
      <c r="G26" s="374"/>
      <c r="H26" s="374"/>
      <c r="J26">
        <f ca="1">ROUND(AVERAGE(INDIRECT("Week"&amp;$J$4&amp;"!H"&amp;J27&amp;":H"&amp;J34)),2)</f>
        <v>20.84</v>
      </c>
      <c r="K26" s="171">
        <f ca="1">ROUND(AVERAGE(INDIRECT("Week"&amp;$J$4&amp;"!H"&amp;K27&amp;":H"&amp;K34)),2)</f>
        <v>21.04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Mel Bridger (17.81)</v>
      </c>
      <c r="C27" s="167">
        <f t="shared" ref="C27:D34" ca="1" si="13">INDIRECT("Week"&amp;$J$4&amp;"!"&amp;"AB"&amp;J27)</f>
        <v>1</v>
      </c>
      <c r="D27" s="167">
        <f t="shared" ca="1" si="13"/>
        <v>2</v>
      </c>
      <c r="E27" s="377" t="str">
        <f ca="1">VLOOKUP(VLOOKUP(INDIRECT("Week"&amp;$J$4&amp;"!"&amp;"F"&amp;K27),PlayerNames,3,FALSE),PlayerID,2)&amp;" ("&amp;INDIRECT("Week"&amp;$J$4&amp;"!"&amp;"H"&amp;K27)&amp;")"</f>
        <v>Alex Chubb (20.27)</v>
      </c>
      <c r="F27" s="377"/>
      <c r="G27" s="377"/>
      <c r="H27" s="378"/>
      <c r="I27" s="169">
        <v>1</v>
      </c>
      <c r="J27">
        <f ca="1">(VLOOKUP(B25,TeamName,4,FALSE)+$I27+1)</f>
        <v>111</v>
      </c>
      <c r="K27">
        <f ca="1">(VLOOKUP(E25,TeamName,4,FALSE)+$I27+1)</f>
        <v>145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Darren Bryant (23.89)</v>
      </c>
      <c r="C28" s="168">
        <f t="shared" ca="1" si="13"/>
        <v>2</v>
      </c>
      <c r="D28" s="168">
        <f t="shared" ca="1" si="13"/>
        <v>3</v>
      </c>
      <c r="E28" s="375" t="str">
        <f t="shared" ref="E28:E34" ca="1" si="17">VLOOKUP(VLOOKUP(INDIRECT("Week"&amp;$J$4&amp;"!"&amp;"F"&amp;K28),PlayerNames,3,FALSE),PlayerID,2)&amp;" ("&amp;INDIRECT("Week"&amp;$J$4&amp;"!"&amp;"H"&amp;K28)&amp;")"</f>
        <v>John Chalkley (24.41)</v>
      </c>
      <c r="F28" s="375"/>
      <c r="G28" s="375"/>
      <c r="H28" s="376"/>
      <c r="I28" s="169">
        <v>2</v>
      </c>
      <c r="J28">
        <f ca="1">(VLOOKUP(B25,TeamName,4,FALSE)+$I28+1)</f>
        <v>112</v>
      </c>
      <c r="K28">
        <f ca="1">(VLOOKUP(E25,TeamName,4,FALSE)+$I28+1)</f>
        <v>146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Mick Smith (19.57)</v>
      </c>
      <c r="C29" s="168">
        <f t="shared" ca="1" si="13"/>
        <v>2</v>
      </c>
      <c r="D29" s="168">
        <f t="shared" ca="1" si="13"/>
        <v>3</v>
      </c>
      <c r="E29" s="375" t="str">
        <f t="shared" ca="1" si="17"/>
        <v>Simon Beagle (19.69)</v>
      </c>
      <c r="F29" s="375"/>
      <c r="G29" s="375"/>
      <c r="H29" s="376"/>
      <c r="I29" s="169">
        <v>3</v>
      </c>
      <c r="J29">
        <f ca="1">(VLOOKUP(B25,TeamName,4,FALSE)+$I29+1)</f>
        <v>113</v>
      </c>
      <c r="K29">
        <f ca="1">(VLOOKUP(E25,TeamName,4,FALSE)+$I29+1)</f>
        <v>147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Laurie Selbie (17.9)</v>
      </c>
      <c r="C30" s="168">
        <f t="shared" ca="1" si="13"/>
        <v>1</v>
      </c>
      <c r="D30" s="168">
        <f t="shared" ca="1" si="13"/>
        <v>3</v>
      </c>
      <c r="E30" s="375" t="str">
        <f t="shared" ca="1" si="17"/>
        <v>Tom Pavitt (22.34)</v>
      </c>
      <c r="F30" s="375"/>
      <c r="G30" s="375"/>
      <c r="H30" s="376"/>
      <c r="I30" s="169">
        <v>4</v>
      </c>
      <c r="J30">
        <f ca="1">(VLOOKUP(B25,TeamName,4,FALSE)+$I30+1)</f>
        <v>114</v>
      </c>
      <c r="K30">
        <f ca="1">(VLOOKUP(E25,TeamName,4,FALSE)+$I30+1)</f>
        <v>148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Martin Carnell (22.07)</v>
      </c>
      <c r="C31" s="168">
        <f t="shared" ca="1" si="13"/>
        <v>2</v>
      </c>
      <c r="D31" s="168">
        <f t="shared" ca="1" si="13"/>
        <v>3</v>
      </c>
      <c r="E31" s="375" t="str">
        <f t="shared" ca="1" si="17"/>
        <v>Brandonn Monk (21.39)</v>
      </c>
      <c r="F31" s="375"/>
      <c r="G31" s="375"/>
      <c r="H31" s="376"/>
      <c r="I31" s="169">
        <v>5</v>
      </c>
      <c r="J31">
        <f ca="1">(VLOOKUP(B25,TeamName,4,FALSE)+$I31+1)</f>
        <v>115</v>
      </c>
      <c r="K31">
        <f ca="1">(VLOOKUP(E25,TeamName,4,FALSE)+$I31+1)</f>
        <v>149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Nev Wright (26.21)</v>
      </c>
      <c r="C32" s="168">
        <f t="shared" ca="1" si="13"/>
        <v>3</v>
      </c>
      <c r="D32" s="168">
        <f t="shared" ca="1" si="13"/>
        <v>1</v>
      </c>
      <c r="E32" s="375" t="str">
        <f t="shared" ca="1" si="17"/>
        <v>Ian Chalkley (19.85)</v>
      </c>
      <c r="F32" s="375"/>
      <c r="G32" s="375"/>
      <c r="H32" s="376"/>
      <c r="I32" s="169">
        <v>6</v>
      </c>
      <c r="J32">
        <f ca="1">(VLOOKUP(B25,TeamName,4,FALSE)+$I32+1)</f>
        <v>116</v>
      </c>
      <c r="K32">
        <f ca="1">(VLOOKUP(E25,TeamName,4,FALSE)+$I32+1)</f>
        <v>150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Jack Carter (20.21)</v>
      </c>
      <c r="C33" s="168">
        <f t="shared" ca="1" si="13"/>
        <v>2</v>
      </c>
      <c r="D33" s="168">
        <f t="shared" ca="1" si="13"/>
        <v>3</v>
      </c>
      <c r="E33" s="375" t="str">
        <f t="shared" ca="1" si="17"/>
        <v>Carl Chambers (18.9)</v>
      </c>
      <c r="F33" s="375"/>
      <c r="G33" s="375"/>
      <c r="H33" s="376"/>
      <c r="I33" s="169">
        <v>7</v>
      </c>
      <c r="J33">
        <f ca="1">(VLOOKUP(B25,TeamName,4,FALSE)+$I33+1)</f>
        <v>117</v>
      </c>
      <c r="K33">
        <f ca="1">(VLOOKUP(E25,TeamName,4,FALSE)+$I33+1)</f>
        <v>151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Dave Crook (19.09)</v>
      </c>
      <c r="C34" s="168">
        <f t="shared" ca="1" si="13"/>
        <v>2</v>
      </c>
      <c r="D34" s="168">
        <f t="shared" ca="1" si="13"/>
        <v>3</v>
      </c>
      <c r="E34" s="375" t="str">
        <f t="shared" ca="1" si="17"/>
        <v>Nigel Prior (21.46)</v>
      </c>
      <c r="F34" s="375"/>
      <c r="G34" s="375"/>
      <c r="H34" s="376"/>
      <c r="I34" s="169">
        <v>8</v>
      </c>
      <c r="J34">
        <f ca="1">(VLOOKUP(B25,TeamName,4,FALSE)+$I34+1)</f>
        <v>118</v>
      </c>
      <c r="K34">
        <f ca="1">(VLOOKUP(E25,TeamName,4,FALSE)+$I34+1)</f>
        <v>152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2 Fixtures</v>
      </c>
      <c r="N37" s="161"/>
      <c r="O37" s="161"/>
      <c r="P37" s="216">
        <f ca="1">INDIRECT("'Fixtures'!B"&amp;U39)</f>
        <v>43361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A14</v>
      </c>
      <c r="U39">
        <f ca="1">ROW(INDIRECT(T39))</f>
        <v>14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</v>
      </c>
      <c r="D40" s="99">
        <f t="shared" ref="D40:D49" ca="1" si="20">VLOOKUP($W40,Teams,7,FALSE)</f>
        <v>1</v>
      </c>
      <c r="E40" s="99">
        <f t="shared" ref="E40:E49" ca="1" si="21">VLOOKUP($W40,Teams,8,FALSE)</f>
        <v>0</v>
      </c>
      <c r="F40" s="100">
        <f t="shared" ref="F40:G49" ca="1" si="22">VLOOKUP($W40,Teams,12,FALSE)</f>
        <v>71</v>
      </c>
      <c r="G40" s="99">
        <f t="shared" ca="1" si="22"/>
        <v>71</v>
      </c>
      <c r="H40" s="99">
        <f t="shared" ref="H40:H49" ca="1" si="23">VLOOKUP($W40,Teams,13,FALSE)</f>
        <v>10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West Byfleet</v>
      </c>
      <c r="C41" s="99">
        <f t="shared" ca="1" si="19"/>
        <v>1</v>
      </c>
      <c r="D41" s="99">
        <f t="shared" ca="1" si="20"/>
        <v>1</v>
      </c>
      <c r="E41" s="99">
        <f t="shared" ca="1" si="21"/>
        <v>0</v>
      </c>
      <c r="F41" s="100">
        <f t="shared" ca="1" si="22"/>
        <v>70</v>
      </c>
      <c r="G41" s="99">
        <f t="shared" ca="1" si="22"/>
        <v>70</v>
      </c>
      <c r="H41" s="99">
        <f t="shared" ca="1" si="23"/>
        <v>10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WPBL</v>
      </c>
      <c r="N41" s="380" t="s">
        <v>2</v>
      </c>
      <c r="O41" s="380"/>
      <c r="P41" s="215" t="str">
        <f ca="1">INDIRECT("'Fixtures'!E"&amp;$U$39+2)</f>
        <v>Epsom Cons</v>
      </c>
      <c r="W41" s="175">
        <f ca="1">TeamSort!M3</f>
        <v>9</v>
      </c>
    </row>
    <row r="42" spans="1:23" x14ac:dyDescent="0.25">
      <c r="B42" s="178" t="str">
        <f t="shared" ca="1" si="18"/>
        <v>St Peter's</v>
      </c>
      <c r="C42" s="99">
        <f t="shared" ca="1" si="19"/>
        <v>1</v>
      </c>
      <c r="D42" s="99">
        <f t="shared" ca="1" si="20"/>
        <v>1</v>
      </c>
      <c r="E42" s="99">
        <f t="shared" ca="1" si="21"/>
        <v>0</v>
      </c>
      <c r="F42" s="100">
        <f t="shared" ca="1" si="22"/>
        <v>62</v>
      </c>
      <c r="G42" s="99">
        <f t="shared" ca="1" si="22"/>
        <v>62</v>
      </c>
      <c r="H42" s="99">
        <f t="shared" ca="1" si="23"/>
        <v>8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Sunbury RBL</v>
      </c>
      <c r="N42" s="380" t="s">
        <v>2</v>
      </c>
      <c r="O42" s="380"/>
      <c r="P42" s="215" t="str">
        <f ca="1">INDIRECT("'Fixtures'!E"&amp;$U$39+3)</f>
        <v>WWMC</v>
      </c>
      <c r="W42" s="175">
        <f ca="1">TeamSort!M4</f>
        <v>5</v>
      </c>
    </row>
    <row r="43" spans="1:23" x14ac:dyDescent="0.25">
      <c r="B43" s="178" t="str">
        <f t="shared" ca="1" si="18"/>
        <v>WPBL</v>
      </c>
      <c r="C43" s="99">
        <f t="shared" ca="1" si="19"/>
        <v>1</v>
      </c>
      <c r="D43" s="99">
        <f t="shared" ca="1" si="20"/>
        <v>1</v>
      </c>
      <c r="E43" s="99">
        <f t="shared" ca="1" si="21"/>
        <v>0</v>
      </c>
      <c r="F43" s="100">
        <f t="shared" ca="1" si="22"/>
        <v>98</v>
      </c>
      <c r="G43" s="99">
        <f t="shared" ca="1" si="22"/>
        <v>98</v>
      </c>
      <c r="H43" s="99">
        <f t="shared" ca="1" si="23"/>
        <v>7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Bishopsford</v>
      </c>
      <c r="N43" s="380" t="s">
        <v>2</v>
      </c>
      <c r="O43" s="380"/>
      <c r="P43" s="215" t="str">
        <f ca="1">INDIRECT("'Fixtures'!E"&amp;$U$39+4)</f>
        <v>Forestdale Forum</v>
      </c>
      <c r="W43" s="175">
        <f ca="1">TeamSort!M5</f>
        <v>10</v>
      </c>
    </row>
    <row r="44" spans="1:23" x14ac:dyDescent="0.25">
      <c r="B44" s="178" t="str">
        <f t="shared" ca="1" si="18"/>
        <v>Arnie's Army</v>
      </c>
      <c r="C44" s="99">
        <f t="shared" ca="1" si="19"/>
        <v>1</v>
      </c>
      <c r="D44" s="99">
        <f t="shared" ca="1" si="20"/>
        <v>1</v>
      </c>
      <c r="E44" s="99">
        <f t="shared" ca="1" si="21"/>
        <v>0</v>
      </c>
      <c r="F44" s="100">
        <f t="shared" ca="1" si="22"/>
        <v>66</v>
      </c>
      <c r="G44" s="99">
        <f t="shared" ca="1" si="22"/>
        <v>66</v>
      </c>
      <c r="H44" s="99">
        <f t="shared" ca="1" si="23"/>
        <v>7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West Byfleet</v>
      </c>
      <c r="N44" s="380" t="s">
        <v>2</v>
      </c>
      <c r="O44" s="380"/>
      <c r="P44" s="215" t="str">
        <f ca="1">INDIRECT("'Fixtures'!E"&amp;$U$39+5)</f>
        <v>St Peter's</v>
      </c>
      <c r="W44" s="175">
        <f ca="1">TeamSort!M6</f>
        <v>1</v>
      </c>
    </row>
    <row r="45" spans="1:23" x14ac:dyDescent="0.25">
      <c r="B45" s="178" t="str">
        <f t="shared" ca="1" si="18"/>
        <v>Epsom Cons</v>
      </c>
      <c r="C45" s="99">
        <f t="shared" ca="1" si="19"/>
        <v>1</v>
      </c>
      <c r="D45" s="99">
        <f t="shared" ca="1" si="20"/>
        <v>0</v>
      </c>
      <c r="E45" s="99">
        <f t="shared" ca="1" si="21"/>
        <v>0</v>
      </c>
      <c r="F45" s="100">
        <f t="shared" ca="1" si="22"/>
        <v>64</v>
      </c>
      <c r="G45" s="99">
        <f t="shared" ca="1" si="22"/>
        <v>64</v>
      </c>
      <c r="H45" s="99">
        <f t="shared" ca="1" si="23"/>
        <v>5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Arnie's Army</v>
      </c>
      <c r="N45" s="379" t="s">
        <v>2</v>
      </c>
      <c r="O45" s="379"/>
      <c r="P45" s="215" t="str">
        <f ca="1">INDIRECT("'Fixtures'!E"&amp;$U$39+6)</f>
        <v>The Farmers</v>
      </c>
      <c r="W45" s="175">
        <f ca="1">TeamSort!M7</f>
        <v>3</v>
      </c>
    </row>
    <row r="46" spans="1:23" x14ac:dyDescent="0.25">
      <c r="B46" s="178" t="str">
        <f t="shared" ca="1" si="18"/>
        <v>Sunbury RBL</v>
      </c>
      <c r="C46" s="99">
        <f t="shared" ca="1" si="19"/>
        <v>1</v>
      </c>
      <c r="D46" s="99">
        <f t="shared" ca="1" si="20"/>
        <v>0</v>
      </c>
      <c r="E46" s="99">
        <f t="shared" ca="1" si="21"/>
        <v>0</v>
      </c>
      <c r="F46" s="100">
        <f t="shared" ca="1" si="22"/>
        <v>77</v>
      </c>
      <c r="G46" s="99">
        <f t="shared" ca="1" si="22"/>
        <v>77</v>
      </c>
      <c r="H46" s="99">
        <f t="shared" ca="1" si="23"/>
        <v>5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6</v>
      </c>
    </row>
    <row r="47" spans="1:23" x14ac:dyDescent="0.25">
      <c r="B47" s="178" t="str">
        <f t="shared" ca="1" si="18"/>
        <v>Bishopsford</v>
      </c>
      <c r="C47" s="99">
        <f t="shared" ca="1" si="19"/>
        <v>1</v>
      </c>
      <c r="D47" s="99">
        <f t="shared" ca="1" si="20"/>
        <v>0</v>
      </c>
      <c r="E47" s="99">
        <f t="shared" ca="1" si="21"/>
        <v>0</v>
      </c>
      <c r="F47" s="100">
        <f t="shared" ca="1" si="22"/>
        <v>56</v>
      </c>
      <c r="G47" s="99">
        <f t="shared" ca="1" si="22"/>
        <v>56</v>
      </c>
      <c r="H47" s="99">
        <f t="shared" ca="1" si="23"/>
        <v>4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2</v>
      </c>
    </row>
    <row r="48" spans="1:23" x14ac:dyDescent="0.25">
      <c r="B48" s="178" t="str">
        <f t="shared" ca="1" si="18"/>
        <v>The Farmers</v>
      </c>
      <c r="C48" s="99">
        <f t="shared" ca="1" si="19"/>
        <v>1</v>
      </c>
      <c r="D48" s="99">
        <f t="shared" ca="1" si="20"/>
        <v>0</v>
      </c>
      <c r="E48" s="99">
        <f t="shared" ca="1" si="21"/>
        <v>0</v>
      </c>
      <c r="F48" s="100">
        <f t="shared" ca="1" si="22"/>
        <v>54</v>
      </c>
      <c r="G48" s="99">
        <f t="shared" ca="1" si="22"/>
        <v>54</v>
      </c>
      <c r="H48" s="99">
        <f t="shared" ca="1" si="23"/>
        <v>2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7</v>
      </c>
    </row>
    <row r="49" spans="2:23" x14ac:dyDescent="0.25">
      <c r="B49" s="178" t="str">
        <f ca="1">VLOOKUP(W49,Teams,2,FALSE)</f>
        <v>Forestdale Forum</v>
      </c>
      <c r="C49" s="99">
        <f t="shared" ca="1" si="19"/>
        <v>1</v>
      </c>
      <c r="D49" s="99">
        <f t="shared" ca="1" si="20"/>
        <v>0</v>
      </c>
      <c r="E49" s="99">
        <f t="shared" ca="1" si="21"/>
        <v>0</v>
      </c>
      <c r="F49" s="100">
        <f t="shared" ca="1" si="22"/>
        <v>47</v>
      </c>
      <c r="G49" s="99">
        <f t="shared" ca="1" si="22"/>
        <v>47</v>
      </c>
      <c r="H49" s="99">
        <f t="shared" ca="1" si="23"/>
        <v>2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4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J26" sqref="J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43355.606388310189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85"/>
      <c r="C5" s="386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387" t="str">
        <f ca="1">VLOOKUP(M6,Teams,2,FALSE)</f>
        <v>WWMC</v>
      </c>
      <c r="C6" s="388"/>
      <c r="D6" s="227">
        <f t="shared" ref="D6:D15" ca="1" si="0">VLOOKUP($M6,Teams,6,FALSE)</f>
        <v>1</v>
      </c>
      <c r="E6" s="227">
        <f t="shared" ref="E6:E15" ca="1" si="1">VLOOKUP($M6,Teams,7,FALSE)</f>
        <v>1</v>
      </c>
      <c r="F6" s="227">
        <f t="shared" ref="F6:F15" ca="1" si="2">VLOOKUP($M6,Teams,8,FALSE)</f>
        <v>0</v>
      </c>
      <c r="G6" s="227">
        <f ca="1">D6-E6-F6</f>
        <v>0</v>
      </c>
      <c r="H6" s="227">
        <f t="shared" ref="H6:H15" ca="1" si="3">VLOOKUP($M6,Teams,9,FALSE)</f>
        <v>25</v>
      </c>
      <c r="I6" s="227">
        <f t="shared" ref="I6:I15" ca="1" si="4">VLOOKUP($M6,Teams,10,FALSE)</f>
        <v>8</v>
      </c>
      <c r="J6" s="228">
        <f ca="1">H6-I6</f>
        <v>17</v>
      </c>
      <c r="K6" s="227">
        <f t="shared" ref="K6:K15" ca="1" si="5">VLOOKUP($M6,Teams,12,FALSE)</f>
        <v>71</v>
      </c>
      <c r="L6" s="229">
        <f t="shared" ref="L6:L15" ca="1" si="6">VLOOKUP($M6,Teams,13,FALSE)</f>
        <v>10</v>
      </c>
      <c r="M6" s="76">
        <f ca="1">TeamSort!M2</f>
        <v>8</v>
      </c>
      <c r="N6" s="4">
        <f ca="1">L6/D6</f>
        <v>10</v>
      </c>
    </row>
    <row r="7" spans="1:14" ht="15" customHeight="1" x14ac:dyDescent="0.2">
      <c r="A7" s="76"/>
      <c r="B7" s="387" t="str">
        <f ca="1">VLOOKUP(M7,Teams,2,FALSE)</f>
        <v>West Byfleet</v>
      </c>
      <c r="C7" s="388"/>
      <c r="D7" s="227">
        <f t="shared" ca="1" si="0"/>
        <v>1</v>
      </c>
      <c r="E7" s="227">
        <f t="shared" ca="1" si="1"/>
        <v>1</v>
      </c>
      <c r="F7" s="227">
        <f t="shared" ca="1" si="2"/>
        <v>0</v>
      </c>
      <c r="G7" s="227">
        <f t="shared" ref="G7:G15" ca="1" si="7">D7-E7-F7</f>
        <v>0</v>
      </c>
      <c r="H7" s="227">
        <f t="shared" ca="1" si="3"/>
        <v>25</v>
      </c>
      <c r="I7" s="227">
        <f t="shared" ca="1" si="4"/>
        <v>16</v>
      </c>
      <c r="J7" s="228">
        <f t="shared" ref="J7:J15" ca="1" si="8">H7-I7</f>
        <v>9</v>
      </c>
      <c r="K7" s="227">
        <f t="shared" ca="1" si="5"/>
        <v>70</v>
      </c>
      <c r="L7" s="229">
        <f t="shared" ca="1" si="6"/>
        <v>10</v>
      </c>
      <c r="M7" s="76">
        <f ca="1">TeamSort!M3</f>
        <v>9</v>
      </c>
      <c r="N7" s="173">
        <f t="shared" ref="N7:N15" ca="1" si="9">L7/D7</f>
        <v>10</v>
      </c>
    </row>
    <row r="8" spans="1:14" x14ac:dyDescent="0.2">
      <c r="A8" s="76"/>
      <c r="B8" s="387" t="str">
        <f t="shared" ref="B8:B15" ca="1" si="10">VLOOKUP(M8,Teams,2,FALSE)</f>
        <v>St Peter's</v>
      </c>
      <c r="C8" s="388"/>
      <c r="D8" s="227">
        <f t="shared" ca="1" si="0"/>
        <v>1</v>
      </c>
      <c r="E8" s="227">
        <f t="shared" ca="1" si="1"/>
        <v>1</v>
      </c>
      <c r="F8" s="227">
        <f t="shared" ca="1" si="2"/>
        <v>0</v>
      </c>
      <c r="G8" s="227">
        <f t="shared" ca="1" si="7"/>
        <v>0</v>
      </c>
      <c r="H8" s="227">
        <f t="shared" ca="1" si="3"/>
        <v>22</v>
      </c>
      <c r="I8" s="227">
        <f t="shared" ca="1" si="4"/>
        <v>16</v>
      </c>
      <c r="J8" s="228">
        <f t="shared" ca="1" si="8"/>
        <v>6</v>
      </c>
      <c r="K8" s="227">
        <f t="shared" ca="1" si="5"/>
        <v>62</v>
      </c>
      <c r="L8" s="229">
        <f t="shared" ca="1" si="6"/>
        <v>8</v>
      </c>
      <c r="M8" s="76">
        <f ca="1">TeamSort!M4</f>
        <v>5</v>
      </c>
      <c r="N8" s="173">
        <f t="shared" ca="1" si="9"/>
        <v>8</v>
      </c>
    </row>
    <row r="9" spans="1:14" x14ac:dyDescent="0.2">
      <c r="A9" s="76"/>
      <c r="B9" s="383" t="str">
        <f t="shared" ca="1" si="10"/>
        <v>WPBL</v>
      </c>
      <c r="C9" s="384"/>
      <c r="D9" s="225">
        <f t="shared" ca="1" si="0"/>
        <v>1</v>
      </c>
      <c r="E9" s="225">
        <f t="shared" ca="1" si="1"/>
        <v>1</v>
      </c>
      <c r="F9" s="225">
        <f t="shared" ca="1" si="2"/>
        <v>0</v>
      </c>
      <c r="G9" s="225">
        <f t="shared" ca="1" si="7"/>
        <v>0</v>
      </c>
      <c r="H9" s="225">
        <f t="shared" ca="1" si="3"/>
        <v>23</v>
      </c>
      <c r="I9" s="225">
        <f t="shared" ca="1" si="4"/>
        <v>14</v>
      </c>
      <c r="J9" s="226">
        <f t="shared" ca="1" si="8"/>
        <v>9</v>
      </c>
      <c r="K9" s="225">
        <f t="shared" ca="1" si="5"/>
        <v>98</v>
      </c>
      <c r="L9" s="230">
        <f t="shared" ca="1" si="6"/>
        <v>7</v>
      </c>
      <c r="M9" s="76">
        <f ca="1">TeamSort!M5</f>
        <v>10</v>
      </c>
      <c r="N9" s="173">
        <f t="shared" ca="1" si="9"/>
        <v>7</v>
      </c>
    </row>
    <row r="10" spans="1:14" x14ac:dyDescent="0.2">
      <c r="A10" s="76"/>
      <c r="B10" s="383" t="str">
        <f t="shared" ca="1" si="10"/>
        <v>Arnie's Army</v>
      </c>
      <c r="C10" s="384"/>
      <c r="D10" s="225">
        <f t="shared" ca="1" si="0"/>
        <v>1</v>
      </c>
      <c r="E10" s="225">
        <f t="shared" ca="1" si="1"/>
        <v>1</v>
      </c>
      <c r="F10" s="225">
        <f t="shared" ca="1" si="2"/>
        <v>0</v>
      </c>
      <c r="G10" s="225">
        <f t="shared" ca="1" si="7"/>
        <v>0</v>
      </c>
      <c r="H10" s="225">
        <f t="shared" ca="1" si="3"/>
        <v>21</v>
      </c>
      <c r="I10" s="225">
        <f t="shared" ca="1" si="4"/>
        <v>15</v>
      </c>
      <c r="J10" s="226">
        <f t="shared" ca="1" si="8"/>
        <v>6</v>
      </c>
      <c r="K10" s="225">
        <f t="shared" ca="1" si="5"/>
        <v>66</v>
      </c>
      <c r="L10" s="230">
        <f t="shared" ca="1" si="6"/>
        <v>7</v>
      </c>
      <c r="M10" s="76">
        <f ca="1">TeamSort!M6</f>
        <v>1</v>
      </c>
      <c r="N10" s="173">
        <f t="shared" ca="1" si="9"/>
        <v>7</v>
      </c>
    </row>
    <row r="11" spans="1:14" x14ac:dyDescent="0.2">
      <c r="A11" s="76"/>
      <c r="B11" s="383" t="str">
        <f t="shared" ca="1" si="10"/>
        <v>Epsom Cons</v>
      </c>
      <c r="C11" s="384"/>
      <c r="D11" s="225">
        <f t="shared" ca="1" si="0"/>
        <v>1</v>
      </c>
      <c r="E11" s="225">
        <f t="shared" ca="1" si="1"/>
        <v>0</v>
      </c>
      <c r="F11" s="225">
        <f t="shared" ca="1" si="2"/>
        <v>0</v>
      </c>
      <c r="G11" s="225">
        <f t="shared" ca="1" si="7"/>
        <v>1</v>
      </c>
      <c r="H11" s="225">
        <f t="shared" ca="1" si="3"/>
        <v>15</v>
      </c>
      <c r="I11" s="225">
        <f t="shared" ca="1" si="4"/>
        <v>21</v>
      </c>
      <c r="J11" s="226">
        <f t="shared" ca="1" si="8"/>
        <v>-6</v>
      </c>
      <c r="K11" s="225">
        <f t="shared" ca="1" si="5"/>
        <v>64</v>
      </c>
      <c r="L11" s="230">
        <f t="shared" ca="1" si="6"/>
        <v>5</v>
      </c>
      <c r="M11" s="76">
        <f ca="1">TeamSort!M7</f>
        <v>3</v>
      </c>
      <c r="N11" s="173">
        <f t="shared" ca="1" si="9"/>
        <v>5</v>
      </c>
    </row>
    <row r="12" spans="1:14" x14ac:dyDescent="0.2">
      <c r="A12" s="76"/>
      <c r="B12" s="383" t="str">
        <f t="shared" ca="1" si="10"/>
        <v>Sunbury RBL</v>
      </c>
      <c r="C12" s="384"/>
      <c r="D12" s="225">
        <f t="shared" ca="1" si="0"/>
        <v>1</v>
      </c>
      <c r="E12" s="225">
        <f t="shared" ca="1" si="1"/>
        <v>0</v>
      </c>
      <c r="F12" s="225">
        <f t="shared" ca="1" si="2"/>
        <v>0</v>
      </c>
      <c r="G12" s="225">
        <f t="shared" ca="1" si="7"/>
        <v>1</v>
      </c>
      <c r="H12" s="225">
        <f t="shared" ca="1" si="3"/>
        <v>14</v>
      </c>
      <c r="I12" s="225">
        <f t="shared" ca="1" si="4"/>
        <v>23</v>
      </c>
      <c r="J12" s="226">
        <f t="shared" ca="1" si="8"/>
        <v>-9</v>
      </c>
      <c r="K12" s="225">
        <f t="shared" ca="1" si="5"/>
        <v>77</v>
      </c>
      <c r="L12" s="230">
        <f t="shared" ca="1" si="6"/>
        <v>5</v>
      </c>
      <c r="M12" s="76">
        <f ca="1">TeamSort!M8</f>
        <v>6</v>
      </c>
      <c r="N12" s="173">
        <f t="shared" ca="1" si="9"/>
        <v>5</v>
      </c>
    </row>
    <row r="13" spans="1:14" x14ac:dyDescent="0.2">
      <c r="A13" s="76"/>
      <c r="B13" s="383" t="str">
        <f t="shared" ca="1" si="10"/>
        <v>Bishopsford</v>
      </c>
      <c r="C13" s="384"/>
      <c r="D13" s="225">
        <f t="shared" ca="1" si="0"/>
        <v>1</v>
      </c>
      <c r="E13" s="225">
        <f t="shared" ca="1" si="1"/>
        <v>0</v>
      </c>
      <c r="F13" s="225">
        <f t="shared" ca="1" si="2"/>
        <v>0</v>
      </c>
      <c r="G13" s="225">
        <f t="shared" ca="1" si="7"/>
        <v>1</v>
      </c>
      <c r="H13" s="225">
        <f t="shared" ca="1" si="3"/>
        <v>17</v>
      </c>
      <c r="I13" s="225">
        <f t="shared" ca="1" si="4"/>
        <v>22</v>
      </c>
      <c r="J13" s="226">
        <f t="shared" ca="1" si="8"/>
        <v>-5</v>
      </c>
      <c r="K13" s="225">
        <f t="shared" ca="1" si="5"/>
        <v>56</v>
      </c>
      <c r="L13" s="230">
        <f t="shared" ca="1" si="6"/>
        <v>4</v>
      </c>
      <c r="M13" s="76">
        <f ca="1">TeamSort!M9</f>
        <v>2</v>
      </c>
      <c r="N13" s="173">
        <f t="shared" ca="1" si="9"/>
        <v>4</v>
      </c>
    </row>
    <row r="14" spans="1:14" x14ac:dyDescent="0.2">
      <c r="A14" s="76"/>
      <c r="B14" s="383" t="str">
        <f t="shared" ca="1" si="10"/>
        <v>The Farmers</v>
      </c>
      <c r="C14" s="384"/>
      <c r="D14" s="225">
        <f t="shared" ca="1" si="0"/>
        <v>1</v>
      </c>
      <c r="E14" s="225">
        <f t="shared" ca="1" si="1"/>
        <v>0</v>
      </c>
      <c r="F14" s="225">
        <f t="shared" ca="1" si="2"/>
        <v>0</v>
      </c>
      <c r="G14" s="225">
        <f t="shared" ca="1" si="7"/>
        <v>1</v>
      </c>
      <c r="H14" s="225">
        <f t="shared" ca="1" si="3"/>
        <v>16</v>
      </c>
      <c r="I14" s="225">
        <f t="shared" ca="1" si="4"/>
        <v>25</v>
      </c>
      <c r="J14" s="226">
        <f t="shared" ca="1" si="8"/>
        <v>-9</v>
      </c>
      <c r="K14" s="225">
        <f t="shared" ca="1" si="5"/>
        <v>54</v>
      </c>
      <c r="L14" s="230">
        <f t="shared" ca="1" si="6"/>
        <v>2</v>
      </c>
      <c r="M14" s="76">
        <f ca="1">TeamSort!M10</f>
        <v>7</v>
      </c>
      <c r="N14" s="173">
        <f t="shared" ca="1" si="9"/>
        <v>2</v>
      </c>
    </row>
    <row r="15" spans="1:14" ht="13.5" thickBot="1" x14ac:dyDescent="0.25">
      <c r="A15" s="76"/>
      <c r="B15" s="381" t="str">
        <f ca="1">VLOOKUP(M15,Teams,2,FALSE)</f>
        <v>Forestdale Forum</v>
      </c>
      <c r="C15" s="382"/>
      <c r="D15" s="251">
        <f t="shared" ca="1" si="0"/>
        <v>1</v>
      </c>
      <c r="E15" s="251">
        <f t="shared" ca="1" si="1"/>
        <v>0</v>
      </c>
      <c r="F15" s="251">
        <f t="shared" ca="1" si="2"/>
        <v>0</v>
      </c>
      <c r="G15" s="251">
        <f t="shared" ca="1" si="7"/>
        <v>1</v>
      </c>
      <c r="H15" s="251">
        <f t="shared" ca="1" si="3"/>
        <v>8</v>
      </c>
      <c r="I15" s="251">
        <f t="shared" ca="1" si="4"/>
        <v>25</v>
      </c>
      <c r="J15" s="252">
        <f t="shared" ca="1" si="8"/>
        <v>-17</v>
      </c>
      <c r="K15" s="251">
        <f t="shared" ca="1" si="5"/>
        <v>47</v>
      </c>
      <c r="L15" s="253">
        <f t="shared" ca="1" si="6"/>
        <v>2</v>
      </c>
      <c r="M15" s="175">
        <f ca="1">TeamSort!M11</f>
        <v>4</v>
      </c>
      <c r="N15" s="173">
        <f t="shared" ca="1" si="9"/>
        <v>2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F14" sqref="F14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810</v>
      </c>
      <c r="C2" s="175">
        <v>126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783</v>
      </c>
      <c r="C3" s="175">
        <v>126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793</v>
      </c>
      <c r="C4" s="176">
        <v>121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8" t="s">
        <v>599</v>
      </c>
      <c r="C5" s="175">
        <v>121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696</v>
      </c>
      <c r="C6" s="175">
        <v>106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4" t="s">
        <v>634</v>
      </c>
      <c r="C7" s="176">
        <v>102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603</v>
      </c>
      <c r="C8" s="175">
        <v>100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4"/>
      <c r="C9" s="175"/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8"/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/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8"/>
      <c r="C12" s="175"/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/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/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/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8"/>
      <c r="C16" s="175"/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/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/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/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7"/>
      <c r="C20" s="176"/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8"/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4"/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/>
      <c r="C23" s="176"/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/>
      <c r="C24" s="175"/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/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8"/>
      <c r="C26" s="175"/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/>
      <c r="C27" s="175"/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/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/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/>
      <c r="C30" s="176"/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/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/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/>
      <c r="C33" s="175"/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/>
      <c r="C34" s="176"/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/>
      <c r="C35" s="175"/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/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/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/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/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/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/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/>
      <c r="C43" s="175"/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/>
      <c r="C44" s="175"/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7"/>
      <c r="C45" s="176"/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/>
      <c r="C46" s="175"/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/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6"/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/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C52" s="176"/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/>
      <c r="C53" s="175"/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7"/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/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4"/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6"/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/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/>
      <c r="C64" s="176"/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/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/>
      <c r="C68" s="176"/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4"/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/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/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/>
      <c r="C73" s="176"/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C74" s="176"/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7"/>
      <c r="C76" s="176"/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7"/>
      <c r="C77" s="175"/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/>
      <c r="C78" s="175"/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/>
      <c r="C79" s="175"/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/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4"/>
      <c r="C81" s="176"/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4"/>
      <c r="C83" s="176"/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/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7"/>
      <c r="C85" s="176"/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4"/>
      <c r="C86" s="176"/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8"/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/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/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/>
      <c r="C91" s="175"/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4"/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C93" s="176"/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/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/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C100" s="176"/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/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/>
      <c r="C102" s="175"/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7"/>
      <c r="C103" s="176"/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/>
      <c r="C104" s="176"/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/>
      <c r="C105" s="175"/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9">
    <sortCondition descending="1" ref="C9"/>
  </sortState>
  <conditionalFormatting sqref="F46">
    <cfRule type="containsBlanks" priority="1" stopIfTrue="1">
      <formula>LEN(TRIM(F46))=0</formula>
    </cfRule>
    <cfRule type="expression" dxfId="214" priority="2" stopIfTrue="1">
      <formula>IF(AA46=1,TRUE,FALSE)</formula>
    </cfRule>
    <cfRule type="expression" dxfId="213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5</v>
      </c>
      <c r="E5" s="77">
        <f t="shared" ref="E5:E68" ca="1" si="3">IF(AND(J2=FALSE,H5=0),"",ROUND(VLOOKUP($I5,PlayerID,18,FALSE),0))</f>
        <v>4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16</v>
      </c>
      <c r="H5" s="78">
        <f t="shared" ref="H5:H68" ca="1" si="6">IF(ISNA(I5),0,VLOOKUP($I5,PlayerID,20,FALSE))</f>
        <v>16</v>
      </c>
      <c r="I5" s="78">
        <f ca="1">AllPlayers!X2</f>
        <v>227</v>
      </c>
      <c r="K5" s="75" t="str">
        <f t="shared" ref="K5:K68" ca="1" si="7">IF(ISNA(N5),"",VLOOKUP(N5,PlayerID,2,FALSE))</f>
        <v>Andrew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</v>
      </c>
      <c r="N5" s="76">
        <f ca="1">AllPlayers!AC2</f>
        <v>177</v>
      </c>
    </row>
    <row r="6" spans="1:14" x14ac:dyDescent="0.2">
      <c r="A6" s="156">
        <f>A5+1</f>
        <v>2</v>
      </c>
      <c r="B6" s="75" t="str">
        <f t="shared" ca="1" si="0"/>
        <v>Jason Askew</v>
      </c>
      <c r="C6" s="84" t="str">
        <f t="shared" ca="1" si="1"/>
        <v>(WWMC)</v>
      </c>
      <c r="D6" s="85">
        <f t="shared" ca="1" si="2"/>
        <v>5</v>
      </c>
      <c r="E6" s="77">
        <f t="shared" ca="1" si="3"/>
        <v>4</v>
      </c>
      <c r="F6" s="77">
        <f t="shared" ca="1" si="4"/>
        <v>1</v>
      </c>
      <c r="G6" s="78">
        <f t="shared" ca="1" si="5"/>
        <v>16</v>
      </c>
      <c r="H6" s="78">
        <f t="shared" ca="1" si="6"/>
        <v>16</v>
      </c>
      <c r="I6" s="78">
        <f ca="1">AllPlayers!X3</f>
        <v>179</v>
      </c>
      <c r="K6" s="75" t="str">
        <f t="shared" ca="1" si="7"/>
        <v>Brian Whybrow</v>
      </c>
      <c r="L6" s="84" t="str">
        <f t="shared" ca="1" si="8"/>
        <v>(Bishopsford)</v>
      </c>
      <c r="M6" s="86">
        <f t="shared" ca="1" si="9"/>
        <v>2</v>
      </c>
      <c r="N6" s="76">
        <f ca="1">AllPlayers!AC3</f>
        <v>27</v>
      </c>
    </row>
    <row r="7" spans="1:14" x14ac:dyDescent="0.2">
      <c r="A7" s="156">
        <f>A6+1</f>
        <v>3</v>
      </c>
      <c r="B7" s="75" t="str">
        <f t="shared" ca="1" si="0"/>
        <v>Ben Burton</v>
      </c>
      <c r="C7" s="84" t="str">
        <f t="shared" ca="1" si="1"/>
        <v>(Bishopsford)</v>
      </c>
      <c r="D7" s="85">
        <f t="shared" ca="1" si="2"/>
        <v>7</v>
      </c>
      <c r="E7" s="77">
        <f t="shared" ca="1" si="3"/>
        <v>4</v>
      </c>
      <c r="F7" s="77">
        <f t="shared" ca="1" si="4"/>
        <v>0</v>
      </c>
      <c r="G7" s="78">
        <f t="shared" ca="1" si="5"/>
        <v>15</v>
      </c>
      <c r="H7" s="78">
        <f t="shared" ca="1" si="6"/>
        <v>15</v>
      </c>
      <c r="I7" s="78">
        <f ca="1">AllPlayers!X4</f>
        <v>26</v>
      </c>
      <c r="K7" s="75" t="str">
        <f t="shared" ca="1" si="7"/>
        <v>Damon Ede</v>
      </c>
      <c r="L7" s="84" t="str">
        <f t="shared" ca="1" si="8"/>
        <v>(Epsom)</v>
      </c>
      <c r="M7" s="86">
        <f t="shared" ca="1" si="9"/>
        <v>2</v>
      </c>
      <c r="N7" s="76">
        <f ca="1">AllPlayers!AC4</f>
        <v>57</v>
      </c>
    </row>
    <row r="8" spans="1:14" x14ac:dyDescent="0.2">
      <c r="A8" s="156">
        <f t="shared" ref="A8:A70" si="10">A7+1</f>
        <v>4</v>
      </c>
      <c r="B8" s="75" t="str">
        <f t="shared" ca="1" si="0"/>
        <v>Brian Whybrow</v>
      </c>
      <c r="C8" s="84" t="str">
        <f t="shared" ca="1" si="1"/>
        <v>(Bishopsford)</v>
      </c>
      <c r="D8" s="85">
        <f t="shared" ca="1" si="2"/>
        <v>6</v>
      </c>
      <c r="E8" s="77">
        <f t="shared" ca="1" si="3"/>
        <v>1</v>
      </c>
      <c r="F8" s="77">
        <f t="shared" ca="1" si="4"/>
        <v>2</v>
      </c>
      <c r="G8" s="78">
        <f t="shared" ca="1" si="5"/>
        <v>14</v>
      </c>
      <c r="H8" s="78">
        <f t="shared" ca="1" si="6"/>
        <v>14</v>
      </c>
      <c r="I8" s="78">
        <f ca="1">AllPlayers!X5</f>
        <v>27</v>
      </c>
      <c r="K8" s="75" t="str">
        <f t="shared" ca="1" si="7"/>
        <v>David Read</v>
      </c>
      <c r="L8" s="84" t="str">
        <f t="shared" ca="1" si="8"/>
        <v>(St Peter's)</v>
      </c>
      <c r="M8" s="86">
        <f t="shared" ca="1" si="9"/>
        <v>2</v>
      </c>
      <c r="N8" s="76">
        <f ca="1">AllPlayers!AC5</f>
        <v>103</v>
      </c>
    </row>
    <row r="9" spans="1:14" x14ac:dyDescent="0.2">
      <c r="A9" s="156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8</v>
      </c>
      <c r="E9" s="77">
        <f t="shared" ca="1" si="3"/>
        <v>3</v>
      </c>
      <c r="F9" s="77">
        <f t="shared" ca="1" si="4"/>
        <v>0</v>
      </c>
      <c r="G9" s="78">
        <f t="shared" ca="1" si="5"/>
        <v>14</v>
      </c>
      <c r="H9" s="78">
        <f t="shared" ca="1" si="6"/>
        <v>14</v>
      </c>
      <c r="I9" s="78">
        <f ca="1">AllPlayers!X6</f>
        <v>226</v>
      </c>
      <c r="K9" s="75" t="str">
        <f t="shared" ca="1" si="7"/>
        <v>Dennis Harris</v>
      </c>
      <c r="L9" s="84" t="str">
        <f t="shared" ca="1" si="8"/>
        <v>(St Peter's)</v>
      </c>
      <c r="M9" s="86">
        <f t="shared" ca="1" si="9"/>
        <v>2</v>
      </c>
      <c r="N9" s="76">
        <f ca="1">AllPlayers!AC6</f>
        <v>108</v>
      </c>
    </row>
    <row r="10" spans="1:14" x14ac:dyDescent="0.2">
      <c r="A10" s="156">
        <f t="shared" si="10"/>
        <v>6</v>
      </c>
      <c r="B10" s="75" t="str">
        <f t="shared" ca="1" si="0"/>
        <v>Dave Webb</v>
      </c>
      <c r="C10" s="84" t="str">
        <f t="shared" ca="1" si="1"/>
        <v>(WPBL)</v>
      </c>
      <c r="D10" s="85">
        <f t="shared" ca="1" si="2"/>
        <v>4</v>
      </c>
      <c r="E10" s="77">
        <f t="shared" ca="1" si="3"/>
        <v>3</v>
      </c>
      <c r="F10" s="77">
        <f t="shared" ca="1" si="4"/>
        <v>1</v>
      </c>
      <c r="G10" s="78">
        <f t="shared" ca="1" si="5"/>
        <v>13</v>
      </c>
      <c r="H10" s="78">
        <f t="shared" ca="1" si="6"/>
        <v>13</v>
      </c>
      <c r="I10" s="78">
        <f ca="1">AllPlayers!X7</f>
        <v>228</v>
      </c>
      <c r="K10" s="75" t="str">
        <f t="shared" ca="1" si="7"/>
        <v>Jason Askew</v>
      </c>
      <c r="L10" s="84" t="str">
        <f t="shared" ca="1" si="8"/>
        <v>(WWMC)</v>
      </c>
      <c r="M10" s="86">
        <f t="shared" ca="1" si="9"/>
        <v>2</v>
      </c>
      <c r="N10" s="76">
        <f ca="1">AllPlayers!AC7</f>
        <v>179</v>
      </c>
    </row>
    <row r="11" spans="1:14" x14ac:dyDescent="0.2">
      <c r="A11" s="156">
        <f t="shared" si="10"/>
        <v>7</v>
      </c>
      <c r="B11" s="75" t="str">
        <f t="shared" ca="1" si="0"/>
        <v>Darryl Pilgrim</v>
      </c>
      <c r="C11" s="84" t="str">
        <f t="shared" ca="1" si="1"/>
        <v>(WPBL)</v>
      </c>
      <c r="D11" s="85">
        <f t="shared" ca="1" si="2"/>
        <v>6</v>
      </c>
      <c r="E11" s="77">
        <f t="shared" ca="1" si="3"/>
        <v>2</v>
      </c>
      <c r="F11" s="77">
        <f t="shared" ca="1" si="4"/>
        <v>1</v>
      </c>
      <c r="G11" s="78">
        <f t="shared" ca="1" si="5"/>
        <v>13</v>
      </c>
      <c r="H11" s="78">
        <f t="shared" ca="1" si="6"/>
        <v>13</v>
      </c>
      <c r="I11" s="78">
        <f ca="1">AllPlayers!X8</f>
        <v>232</v>
      </c>
      <c r="K11" s="75" t="str">
        <f t="shared" ca="1" si="7"/>
        <v>Jason Kelly</v>
      </c>
      <c r="L11" s="84" t="str">
        <f t="shared" ca="1" si="8"/>
        <v>(WPBL)</v>
      </c>
      <c r="M11" s="86">
        <f t="shared" ca="1" si="9"/>
        <v>2</v>
      </c>
      <c r="N11" s="76">
        <f ca="1">AllPlayers!AC8</f>
        <v>229</v>
      </c>
    </row>
    <row r="12" spans="1:14" x14ac:dyDescent="0.2">
      <c r="A12" s="156">
        <f t="shared" si="10"/>
        <v>8</v>
      </c>
      <c r="B12" s="75" t="str">
        <f t="shared" ca="1" si="0"/>
        <v>Padraig Sharkey</v>
      </c>
      <c r="C12" s="84" t="str">
        <f t="shared" ca="1" si="1"/>
        <v>(Arnie's Army)</v>
      </c>
      <c r="D12" s="85">
        <f t="shared" ca="1" si="2"/>
        <v>1</v>
      </c>
      <c r="E12" s="77">
        <f t="shared" ca="1" si="3"/>
        <v>6</v>
      </c>
      <c r="F12" s="77">
        <f t="shared" ca="1" si="4"/>
        <v>0</v>
      </c>
      <c r="G12" s="78">
        <f t="shared" ca="1" si="5"/>
        <v>13</v>
      </c>
      <c r="H12" s="78">
        <f t="shared" ca="1" si="6"/>
        <v>13</v>
      </c>
      <c r="I12" s="78">
        <f ca="1">AllPlayers!X9</f>
        <v>11</v>
      </c>
      <c r="K12" s="75" t="str">
        <f t="shared" ca="1" si="7"/>
        <v>John Chalkley</v>
      </c>
      <c r="L12" s="84" t="str">
        <f t="shared" ca="1" si="8"/>
        <v>(West Byfleet)</v>
      </c>
      <c r="M12" s="86">
        <f t="shared" ca="1" si="9"/>
        <v>2</v>
      </c>
      <c r="N12" s="76">
        <f ca="1">AllPlayers!AC9</f>
        <v>202</v>
      </c>
    </row>
    <row r="13" spans="1:14" x14ac:dyDescent="0.2">
      <c r="A13" s="156">
        <f t="shared" si="10"/>
        <v>9</v>
      </c>
      <c r="B13" s="75" t="str">
        <f t="shared" ca="1" si="0"/>
        <v>Alan Casey</v>
      </c>
      <c r="C13" s="84" t="str">
        <f t="shared" ca="1" si="1"/>
        <v>(Sunbury)</v>
      </c>
      <c r="D13" s="85">
        <f t="shared" ca="1" si="2"/>
        <v>5</v>
      </c>
      <c r="E13" s="77">
        <f t="shared" ca="1" si="3"/>
        <v>4</v>
      </c>
      <c r="F13" s="77">
        <f t="shared" ca="1" si="4"/>
        <v>0</v>
      </c>
      <c r="G13" s="78">
        <f t="shared" ca="1" si="5"/>
        <v>13</v>
      </c>
      <c r="H13" s="78">
        <f t="shared" ca="1" si="6"/>
        <v>13</v>
      </c>
      <c r="I13" s="78">
        <f ca="1">AllPlayers!X10</f>
        <v>132</v>
      </c>
      <c r="K13" s="75" t="str">
        <f t="shared" ca="1" si="7"/>
        <v>Matt Carter</v>
      </c>
      <c r="L13" s="84" t="str">
        <f t="shared" ca="1" si="8"/>
        <v>(Arnie's Army)</v>
      </c>
      <c r="M13" s="86">
        <f t="shared" ca="1" si="9"/>
        <v>2</v>
      </c>
      <c r="N13" s="76">
        <f ca="1">AllPlayers!AC10</f>
        <v>7</v>
      </c>
    </row>
    <row r="14" spans="1:14" x14ac:dyDescent="0.2">
      <c r="A14" s="156">
        <f t="shared" si="10"/>
        <v>10</v>
      </c>
      <c r="B14" s="75" t="str">
        <f t="shared" ca="1" si="0"/>
        <v>Kurtis Atkins</v>
      </c>
      <c r="C14" s="84" t="str">
        <f t="shared" ca="1" si="1"/>
        <v>(WPBL)</v>
      </c>
      <c r="D14" s="85">
        <f t="shared" ca="1" si="2"/>
        <v>2</v>
      </c>
      <c r="E14" s="77">
        <f t="shared" ca="1" si="3"/>
        <v>2</v>
      </c>
      <c r="F14" s="77">
        <f t="shared" ca="1" si="4"/>
        <v>2</v>
      </c>
      <c r="G14" s="78">
        <f t="shared" ca="1" si="5"/>
        <v>12</v>
      </c>
      <c r="H14" s="78">
        <f t="shared" ca="1" si="6"/>
        <v>12</v>
      </c>
      <c r="I14" s="78">
        <f ca="1">AllPlayers!X11</f>
        <v>231</v>
      </c>
      <c r="K14" s="75" t="str">
        <f t="shared" ca="1" si="7"/>
        <v>Simon Beagle</v>
      </c>
      <c r="L14" s="84" t="str">
        <f t="shared" ca="1" si="8"/>
        <v>(West Byfleet)</v>
      </c>
      <c r="M14" s="86">
        <f t="shared" ca="1" si="9"/>
        <v>2</v>
      </c>
      <c r="N14" s="76">
        <f ca="1">AllPlayers!AC11</f>
        <v>201</v>
      </c>
    </row>
    <row r="15" spans="1:14" x14ac:dyDescent="0.2">
      <c r="A15" s="156">
        <f t="shared" si="10"/>
        <v>11</v>
      </c>
      <c r="B15" s="75" t="str">
        <f t="shared" ca="1" si="0"/>
        <v>John Chalkley</v>
      </c>
      <c r="C15" s="84" t="str">
        <f t="shared" ca="1" si="1"/>
        <v>(West Byfleet)</v>
      </c>
      <c r="D15" s="85">
        <f t="shared" ca="1" si="2"/>
        <v>3</v>
      </c>
      <c r="E15" s="77">
        <f t="shared" ca="1" si="3"/>
        <v>3</v>
      </c>
      <c r="F15" s="77">
        <f t="shared" ca="1" si="4"/>
        <v>1</v>
      </c>
      <c r="G15" s="78">
        <f t="shared" ca="1" si="5"/>
        <v>12</v>
      </c>
      <c r="H15" s="78">
        <f t="shared" ca="1" si="6"/>
        <v>12</v>
      </c>
      <c r="I15" s="78">
        <f ca="1">AllPlayers!X12</f>
        <v>202</v>
      </c>
      <c r="K15" s="75" t="str">
        <f t="shared" ca="1" si="7"/>
        <v>Steven Mead</v>
      </c>
      <c r="L15" s="84" t="str">
        <f t="shared" ca="1" si="8"/>
        <v>(St Peter's)</v>
      </c>
      <c r="M15" s="86">
        <f t="shared" ca="1" si="9"/>
        <v>2</v>
      </c>
      <c r="N15" s="76">
        <f ca="1">AllPlayers!AC12</f>
        <v>101</v>
      </c>
    </row>
    <row r="16" spans="1:14" x14ac:dyDescent="0.2">
      <c r="A16" s="156">
        <f t="shared" si="10"/>
        <v>12</v>
      </c>
      <c r="B16" s="75" t="str">
        <f t="shared" ca="1" si="0"/>
        <v>Nigel Prior</v>
      </c>
      <c r="C16" s="84" t="str">
        <f t="shared" ca="1" si="1"/>
        <v>(West Byfleet)</v>
      </c>
      <c r="D16" s="85">
        <f t="shared" ca="1" si="2"/>
        <v>10</v>
      </c>
      <c r="E16" s="77">
        <f t="shared" ca="1" si="3"/>
        <v>1</v>
      </c>
      <c r="F16" s="77">
        <f t="shared" ca="1" si="4"/>
        <v>0</v>
      </c>
      <c r="G16" s="78">
        <f t="shared" ca="1" si="5"/>
        <v>12</v>
      </c>
      <c r="H16" s="78">
        <f t="shared" ca="1" si="6"/>
        <v>12</v>
      </c>
      <c r="I16" s="78">
        <f ca="1">AllPlayers!X13</f>
        <v>208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1</v>
      </c>
      <c r="N16" s="76">
        <f ca="1">AllPlayers!AC13</f>
        <v>176</v>
      </c>
    </row>
    <row r="17" spans="1:14" x14ac:dyDescent="0.2">
      <c r="A17" s="156">
        <f t="shared" si="10"/>
        <v>13</v>
      </c>
      <c r="B17" s="75" t="str">
        <f t="shared" ca="1" si="0"/>
        <v>David Read</v>
      </c>
      <c r="C17" s="84" t="str">
        <f t="shared" ca="1" si="1"/>
        <v>(St Peter's)</v>
      </c>
      <c r="D17" s="85">
        <f t="shared" ca="1" si="2"/>
        <v>2</v>
      </c>
      <c r="E17" s="77">
        <f t="shared" ca="1" si="3"/>
        <v>3</v>
      </c>
      <c r="F17" s="77">
        <f t="shared" ca="1" si="4"/>
        <v>1</v>
      </c>
      <c r="G17" s="78">
        <f t="shared" ca="1" si="5"/>
        <v>11</v>
      </c>
      <c r="H17" s="78">
        <f t="shared" ca="1" si="6"/>
        <v>11</v>
      </c>
      <c r="I17" s="78">
        <f ca="1">AllPlayers!X14</f>
        <v>103</v>
      </c>
      <c r="K17" s="75" t="str">
        <f t="shared" ca="1" si="7"/>
        <v>Alex Chubb</v>
      </c>
      <c r="L17" s="84" t="str">
        <f t="shared" ca="1" si="8"/>
        <v>(West Byfleet)</v>
      </c>
      <c r="M17" s="86">
        <f t="shared" ca="1" si="9"/>
        <v>1</v>
      </c>
      <c r="N17" s="76">
        <f ca="1">AllPlayers!AC14</f>
        <v>206</v>
      </c>
    </row>
    <row r="18" spans="1:14" x14ac:dyDescent="0.2">
      <c r="A18" s="156">
        <f t="shared" si="10"/>
        <v>14</v>
      </c>
      <c r="B18" s="75" t="str">
        <f t="shared" ca="1" si="0"/>
        <v>Paul Tudor</v>
      </c>
      <c r="C18" s="84" t="str">
        <f t="shared" ca="1" si="1"/>
        <v>(WPBL)</v>
      </c>
      <c r="D18" s="85">
        <f t="shared" ca="1" si="2"/>
        <v>2</v>
      </c>
      <c r="E18" s="77">
        <f t="shared" ca="1" si="3"/>
        <v>3</v>
      </c>
      <c r="F18" s="77">
        <f t="shared" ca="1" si="4"/>
        <v>1</v>
      </c>
      <c r="G18" s="78">
        <f t="shared" ca="1" si="5"/>
        <v>11</v>
      </c>
      <c r="H18" s="78">
        <f t="shared" ca="1" si="6"/>
        <v>11</v>
      </c>
      <c r="I18" s="78">
        <f ca="1">AllPlayers!X15</f>
        <v>230</v>
      </c>
      <c r="K18" s="75" t="str">
        <f t="shared" ca="1" si="7"/>
        <v>Ben Burton</v>
      </c>
      <c r="L18" s="84" t="str">
        <f t="shared" ca="1" si="8"/>
        <v>(Bishopsford)</v>
      </c>
      <c r="M18" s="86">
        <f t="shared" ca="1" si="9"/>
        <v>1</v>
      </c>
      <c r="N18" s="76">
        <f ca="1">AllPlayers!AC15</f>
        <v>26</v>
      </c>
    </row>
    <row r="19" spans="1:14" x14ac:dyDescent="0.2">
      <c r="A19" s="156">
        <f t="shared" si="10"/>
        <v>15</v>
      </c>
      <c r="B19" s="75" t="str">
        <f t="shared" ca="1" si="0"/>
        <v>Del Cannon</v>
      </c>
      <c r="C19" s="84" t="str">
        <f t="shared" ca="1" si="1"/>
        <v>(Epsom)</v>
      </c>
      <c r="D19" s="85">
        <f t="shared" ca="1" si="2"/>
        <v>3</v>
      </c>
      <c r="E19" s="77">
        <f t="shared" ca="1" si="3"/>
        <v>4</v>
      </c>
      <c r="F19" s="77">
        <f t="shared" ca="1" si="4"/>
        <v>0</v>
      </c>
      <c r="G19" s="78">
        <f t="shared" ca="1" si="5"/>
        <v>11</v>
      </c>
      <c r="H19" s="78">
        <f t="shared" ca="1" si="6"/>
        <v>11</v>
      </c>
      <c r="I19" s="78">
        <f ca="1">AllPlayers!X16</f>
        <v>53</v>
      </c>
      <c r="K19" s="75" t="str">
        <f t="shared" ca="1" si="7"/>
        <v>Ben West</v>
      </c>
      <c r="L19" s="84" t="str">
        <f t="shared" ca="1" si="8"/>
        <v>(St Peter's)</v>
      </c>
      <c r="M19" s="86">
        <f t="shared" ca="1" si="9"/>
        <v>1</v>
      </c>
      <c r="N19" s="76">
        <f ca="1">AllPlayers!AC16</f>
        <v>104</v>
      </c>
    </row>
    <row r="20" spans="1:14" x14ac:dyDescent="0.2">
      <c r="A20" s="156">
        <f t="shared" si="10"/>
        <v>16</v>
      </c>
      <c r="B20" s="75" t="str">
        <f t="shared" ca="1" si="0"/>
        <v>Phil Wathen</v>
      </c>
      <c r="C20" s="84" t="str">
        <f t="shared" ca="1" si="1"/>
        <v>(Sunbury)</v>
      </c>
      <c r="D20" s="85">
        <f t="shared" ca="1" si="2"/>
        <v>3</v>
      </c>
      <c r="E20" s="77">
        <f t="shared" ca="1" si="3"/>
        <v>4</v>
      </c>
      <c r="F20" s="77">
        <f t="shared" ca="1" si="4"/>
        <v>0</v>
      </c>
      <c r="G20" s="78">
        <f t="shared" ca="1" si="5"/>
        <v>11</v>
      </c>
      <c r="H20" s="78">
        <f t="shared" ca="1" si="6"/>
        <v>11</v>
      </c>
      <c r="I20" s="78">
        <f ca="1">AllPlayers!X17</f>
        <v>128</v>
      </c>
      <c r="K20" s="75" t="str">
        <f t="shared" ca="1" si="7"/>
        <v>Brandonn Monk</v>
      </c>
      <c r="L20" s="84" t="str">
        <f t="shared" ca="1" si="8"/>
        <v>(West Byfleet)</v>
      </c>
      <c r="M20" s="86">
        <f t="shared" ca="1" si="9"/>
        <v>1</v>
      </c>
      <c r="N20" s="76">
        <f ca="1">AllPlayers!AC17</f>
        <v>207</v>
      </c>
    </row>
    <row r="21" spans="1:14" x14ac:dyDescent="0.2">
      <c r="A21" s="156">
        <f t="shared" si="10"/>
        <v>17</v>
      </c>
      <c r="B21" s="75" t="str">
        <f t="shared" ca="1" si="0"/>
        <v>Darren Bryant</v>
      </c>
      <c r="C21" s="84" t="str">
        <f t="shared" ca="1" si="1"/>
        <v>(Farmers)</v>
      </c>
      <c r="D21" s="85">
        <f t="shared" ca="1" si="2"/>
        <v>5</v>
      </c>
      <c r="E21" s="77">
        <f t="shared" ca="1" si="3"/>
        <v>3</v>
      </c>
      <c r="F21" s="77">
        <f t="shared" ca="1" si="4"/>
        <v>0</v>
      </c>
      <c r="G21" s="78">
        <f t="shared" ca="1" si="5"/>
        <v>11</v>
      </c>
      <c r="H21" s="78">
        <f t="shared" ca="1" si="6"/>
        <v>11</v>
      </c>
      <c r="I21" s="78">
        <f ca="1">AllPlayers!X18</f>
        <v>152</v>
      </c>
      <c r="K21" s="75" t="str">
        <f t="shared" ca="1" si="7"/>
        <v>Carl Chambers</v>
      </c>
      <c r="L21" s="84" t="str">
        <f t="shared" ca="1" si="8"/>
        <v>(West Byfleet)</v>
      </c>
      <c r="M21" s="86">
        <f t="shared" ca="1" si="9"/>
        <v>1</v>
      </c>
      <c r="N21" s="76">
        <f ca="1">AllPlayers!AC18</f>
        <v>215</v>
      </c>
    </row>
    <row r="22" spans="1:14" x14ac:dyDescent="0.2">
      <c r="A22" s="156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7</v>
      </c>
      <c r="E22" s="77">
        <f t="shared" ca="1" si="3"/>
        <v>2</v>
      </c>
      <c r="F22" s="77">
        <f t="shared" ca="1" si="4"/>
        <v>0</v>
      </c>
      <c r="G22" s="78">
        <f t="shared" ca="1" si="5"/>
        <v>11</v>
      </c>
      <c r="H22" s="78">
        <f t="shared" ca="1" si="6"/>
        <v>11</v>
      </c>
      <c r="I22" s="78">
        <f ca="1">AllPlayers!X19</f>
        <v>151</v>
      </c>
      <c r="K22" s="75" t="str">
        <f t="shared" ca="1" si="7"/>
        <v>Charlie Martin</v>
      </c>
      <c r="L22" s="84" t="str">
        <f t="shared" ca="1" si="8"/>
        <v>(WWMC)</v>
      </c>
      <c r="M22" s="86">
        <f t="shared" ca="1" si="9"/>
        <v>1</v>
      </c>
      <c r="N22" s="76">
        <f ca="1">AllPlayers!AC19</f>
        <v>183</v>
      </c>
    </row>
    <row r="23" spans="1:14" x14ac:dyDescent="0.2">
      <c r="A23" s="156">
        <f t="shared" si="10"/>
        <v>19</v>
      </c>
      <c r="B23" s="75" t="str">
        <f t="shared" ca="1" si="0"/>
        <v>Rees Hall</v>
      </c>
      <c r="C23" s="84" t="str">
        <f t="shared" ca="1" si="1"/>
        <v>(Sunbury)</v>
      </c>
      <c r="D23" s="85">
        <f t="shared" ca="1" si="2"/>
        <v>7</v>
      </c>
      <c r="E23" s="77">
        <f t="shared" ca="1" si="3"/>
        <v>2</v>
      </c>
      <c r="F23" s="77">
        <f t="shared" ca="1" si="4"/>
        <v>0</v>
      </c>
      <c r="G23" s="78">
        <f t="shared" ca="1" si="5"/>
        <v>11</v>
      </c>
      <c r="H23" s="78">
        <f t="shared" ca="1" si="6"/>
        <v>11</v>
      </c>
      <c r="I23" s="78">
        <f ca="1">AllPlayers!X20</f>
        <v>127</v>
      </c>
      <c r="K23" s="75" t="str">
        <f t="shared" ca="1" si="7"/>
        <v>Daryl Reino</v>
      </c>
      <c r="L23" s="84" t="str">
        <f t="shared" ca="1" si="8"/>
        <v>(Epsom)</v>
      </c>
      <c r="M23" s="86">
        <f t="shared" ca="1" si="9"/>
        <v>1</v>
      </c>
      <c r="N23" s="76">
        <f ca="1">AllPlayers!AC20</f>
        <v>54</v>
      </c>
    </row>
    <row r="24" spans="1:14" x14ac:dyDescent="0.2">
      <c r="A24" s="156">
        <f t="shared" si="10"/>
        <v>20</v>
      </c>
      <c r="B24" s="75" t="str">
        <f t="shared" ca="1" si="0"/>
        <v>Rob Arthur</v>
      </c>
      <c r="C24" s="84" t="str">
        <f t="shared" ca="1" si="1"/>
        <v>(Sunbury)</v>
      </c>
      <c r="D24" s="85">
        <f t="shared" ca="1" si="2"/>
        <v>9</v>
      </c>
      <c r="E24" s="77">
        <f t="shared" ca="1" si="3"/>
        <v>1</v>
      </c>
      <c r="F24" s="77">
        <f t="shared" ca="1" si="4"/>
        <v>0</v>
      </c>
      <c r="G24" s="78">
        <f t="shared" ca="1" si="5"/>
        <v>11</v>
      </c>
      <c r="H24" s="78">
        <f t="shared" ca="1" si="6"/>
        <v>11</v>
      </c>
      <c r="I24" s="78">
        <f ca="1">AllPlayers!X21</f>
        <v>131</v>
      </c>
      <c r="K24" s="75" t="str">
        <f t="shared" ca="1" si="7"/>
        <v>Dave Horan</v>
      </c>
      <c r="L24" s="84" t="str">
        <f t="shared" ca="1" si="8"/>
        <v>(Sunbury)</v>
      </c>
      <c r="M24" s="86">
        <f t="shared" ca="1" si="9"/>
        <v>1</v>
      </c>
      <c r="N24" s="76">
        <f ca="1">AllPlayers!AC21</f>
        <v>133</v>
      </c>
    </row>
    <row r="25" spans="1:14" x14ac:dyDescent="0.2">
      <c r="A25" s="156">
        <f t="shared" si="10"/>
        <v>21</v>
      </c>
      <c r="B25" s="75" t="str">
        <f t="shared" ca="1" si="0"/>
        <v>Steve Cole</v>
      </c>
      <c r="C25" s="84" t="str">
        <f t="shared" ca="1" si="1"/>
        <v>(Sunbury)</v>
      </c>
      <c r="D25" s="85">
        <f t="shared" ca="1" si="2"/>
        <v>11</v>
      </c>
      <c r="E25" s="77">
        <f t="shared" ca="1" si="3"/>
        <v>0</v>
      </c>
      <c r="F25" s="77">
        <f t="shared" ca="1" si="4"/>
        <v>0</v>
      </c>
      <c r="G25" s="78">
        <f t="shared" ca="1" si="5"/>
        <v>11</v>
      </c>
      <c r="H25" s="78">
        <f t="shared" ca="1" si="6"/>
        <v>11</v>
      </c>
      <c r="I25" s="78">
        <f ca="1">AllPlayers!X22</f>
        <v>130</v>
      </c>
      <c r="K25" s="75" t="str">
        <f t="shared" ca="1" si="7"/>
        <v>Dave Parletti</v>
      </c>
      <c r="L25" s="84" t="str">
        <f t="shared" ca="1" si="8"/>
        <v>(WPBL)</v>
      </c>
      <c r="M25" s="86">
        <f t="shared" ca="1" si="9"/>
        <v>1</v>
      </c>
      <c r="N25" s="76">
        <f ca="1">AllPlayers!AC22</f>
        <v>227</v>
      </c>
    </row>
    <row r="26" spans="1:14" x14ac:dyDescent="0.2">
      <c r="A26" s="156">
        <f t="shared" si="10"/>
        <v>22</v>
      </c>
      <c r="B26" s="75" t="str">
        <f t="shared" ca="1" si="0"/>
        <v>Andrew Foster</v>
      </c>
      <c r="C26" s="84" t="str">
        <f t="shared" ca="1" si="1"/>
        <v>(WWMC)</v>
      </c>
      <c r="D26" s="85">
        <f t="shared" ca="1" si="2"/>
        <v>3</v>
      </c>
      <c r="E26" s="77">
        <f t="shared" ca="1" si="3"/>
        <v>2</v>
      </c>
      <c r="F26" s="77">
        <f t="shared" ca="1" si="4"/>
        <v>1</v>
      </c>
      <c r="G26" s="78">
        <f t="shared" ca="1" si="5"/>
        <v>10</v>
      </c>
      <c r="H26" s="78">
        <f t="shared" ca="1" si="6"/>
        <v>10</v>
      </c>
      <c r="I26" s="78">
        <f ca="1">AllPlayers!X23</f>
        <v>177</v>
      </c>
      <c r="K26" s="75" t="str">
        <f t="shared" ca="1" si="7"/>
        <v>Dave Webb</v>
      </c>
      <c r="L26" s="84" t="str">
        <f t="shared" ca="1" si="8"/>
        <v>(WPBL)</v>
      </c>
      <c r="M26" s="86">
        <f t="shared" ca="1" si="9"/>
        <v>1</v>
      </c>
      <c r="N26" s="76">
        <f ca="1">AllPlayers!AC23</f>
        <v>228</v>
      </c>
    </row>
    <row r="27" spans="1:14" x14ac:dyDescent="0.2">
      <c r="A27" s="156">
        <f t="shared" si="10"/>
        <v>23</v>
      </c>
      <c r="B27" s="75" t="str">
        <f t="shared" ca="1" si="0"/>
        <v>Ryan Payne</v>
      </c>
      <c r="C27" s="84" t="str">
        <f t="shared" ca="1" si="1"/>
        <v>(Bishopsford)</v>
      </c>
      <c r="D27" s="85">
        <f t="shared" ca="1" si="2"/>
        <v>3</v>
      </c>
      <c r="E27" s="77">
        <f t="shared" ca="1" si="3"/>
        <v>2</v>
      </c>
      <c r="F27" s="77">
        <f t="shared" ca="1" si="4"/>
        <v>1</v>
      </c>
      <c r="G27" s="78">
        <f t="shared" ca="1" si="5"/>
        <v>10</v>
      </c>
      <c r="H27" s="78">
        <f t="shared" ca="1" si="6"/>
        <v>10</v>
      </c>
      <c r="I27" s="78">
        <f ca="1">AllPlayers!X24</f>
        <v>38</v>
      </c>
      <c r="K27" s="75" t="str">
        <f t="shared" ca="1" si="7"/>
        <v>Del Cannon</v>
      </c>
      <c r="L27" s="84" t="str">
        <f t="shared" ca="1" si="8"/>
        <v>(Epsom)</v>
      </c>
      <c r="M27" s="86">
        <f t="shared" ca="1" si="9"/>
        <v>1</v>
      </c>
      <c r="N27" s="76">
        <f ca="1">AllPlayers!AC24</f>
        <v>53</v>
      </c>
    </row>
    <row r="28" spans="1:14" x14ac:dyDescent="0.2">
      <c r="A28" s="156">
        <f t="shared" si="10"/>
        <v>24</v>
      </c>
      <c r="B28" s="75" t="str">
        <f t="shared" ca="1" si="0"/>
        <v xml:space="preserve">Robbie Turner </v>
      </c>
      <c r="C28" s="84" t="str">
        <f t="shared" ca="1" si="1"/>
        <v>(Forestdale)</v>
      </c>
      <c r="D28" s="85">
        <f t="shared" ca="1" si="2"/>
        <v>5</v>
      </c>
      <c r="E28" s="77">
        <f t="shared" ca="1" si="3"/>
        <v>1</v>
      </c>
      <c r="F28" s="77">
        <f t="shared" ca="1" si="4"/>
        <v>1</v>
      </c>
      <c r="G28" s="78">
        <f t="shared" ca="1" si="5"/>
        <v>10</v>
      </c>
      <c r="H28" s="78">
        <f t="shared" ca="1" si="6"/>
        <v>10</v>
      </c>
      <c r="I28" s="78">
        <f ca="1">AllPlayers!X25</f>
        <v>85</v>
      </c>
      <c r="K28" s="75" t="str">
        <f t="shared" ca="1" si="7"/>
        <v>Doug Harwood</v>
      </c>
      <c r="L28" s="84" t="str">
        <f t="shared" ca="1" si="8"/>
        <v>(WWMC)</v>
      </c>
      <c r="M28" s="86">
        <f t="shared" ca="1" si="9"/>
        <v>1</v>
      </c>
      <c r="N28" s="76">
        <f ca="1">AllPlayers!AC25</f>
        <v>180</v>
      </c>
    </row>
    <row r="29" spans="1:14" x14ac:dyDescent="0.2">
      <c r="A29" s="156">
        <f t="shared" si="10"/>
        <v>25</v>
      </c>
      <c r="B29" s="75" t="str">
        <f t="shared" ca="1" si="0"/>
        <v>Steve Ferguson</v>
      </c>
      <c r="C29" s="84" t="str">
        <f t="shared" ca="1" si="1"/>
        <v>(WPBL)</v>
      </c>
      <c r="D29" s="85">
        <f t="shared" ca="1" si="2"/>
        <v>5</v>
      </c>
      <c r="E29" s="77">
        <f t="shared" ca="1" si="3"/>
        <v>1</v>
      </c>
      <c r="F29" s="77">
        <f t="shared" ca="1" si="4"/>
        <v>1</v>
      </c>
      <c r="G29" s="78">
        <f t="shared" ca="1" si="5"/>
        <v>10</v>
      </c>
      <c r="H29" s="78">
        <f t="shared" ca="1" si="6"/>
        <v>10</v>
      </c>
      <c r="I29" s="78">
        <f ca="1">AllPlayers!X26</f>
        <v>235</v>
      </c>
      <c r="K29" s="75" t="str">
        <f t="shared" ca="1" si="7"/>
        <v>Gary Creamer</v>
      </c>
      <c r="L29" s="84" t="str">
        <f t="shared" ca="1" si="8"/>
        <v>(Forestdale)</v>
      </c>
      <c r="M29" s="86">
        <f t="shared" ca="1" si="9"/>
        <v>1</v>
      </c>
      <c r="N29" s="76">
        <f ca="1">AllPlayers!AC26</f>
        <v>78</v>
      </c>
    </row>
    <row r="30" spans="1:14" x14ac:dyDescent="0.2">
      <c r="A30" s="156">
        <f t="shared" si="10"/>
        <v>26</v>
      </c>
      <c r="B30" s="75" t="str">
        <f t="shared" ca="1" si="0"/>
        <v>James Willcox</v>
      </c>
      <c r="C30" s="84" t="str">
        <f t="shared" ca="1" si="1"/>
        <v>(Epsom)</v>
      </c>
      <c r="D30" s="85">
        <f t="shared" ca="1" si="2"/>
        <v>4</v>
      </c>
      <c r="E30" s="77">
        <f t="shared" ca="1" si="3"/>
        <v>3</v>
      </c>
      <c r="F30" s="77">
        <f t="shared" ca="1" si="4"/>
        <v>0</v>
      </c>
      <c r="G30" s="78">
        <f t="shared" ca="1" si="5"/>
        <v>10</v>
      </c>
      <c r="H30" s="78">
        <f t="shared" ca="1" si="6"/>
        <v>10</v>
      </c>
      <c r="I30" s="78">
        <f ca="1">AllPlayers!X27</f>
        <v>52</v>
      </c>
      <c r="K30" s="75" t="str">
        <f t="shared" ca="1" si="7"/>
        <v>Gary Eastwood</v>
      </c>
      <c r="L30" s="84" t="str">
        <f t="shared" ca="1" si="8"/>
        <v>(Sunbury)</v>
      </c>
      <c r="M30" s="86">
        <f t="shared" ca="1" si="9"/>
        <v>1</v>
      </c>
      <c r="N30" s="76">
        <f ca="1">AllPlayers!AC27</f>
        <v>126</v>
      </c>
    </row>
    <row r="31" spans="1:14" x14ac:dyDescent="0.2">
      <c r="A31" s="156">
        <f t="shared" si="10"/>
        <v>27</v>
      </c>
      <c r="B31" s="75" t="str">
        <f t="shared" ca="1" si="0"/>
        <v>Tom Pavitt</v>
      </c>
      <c r="C31" s="84" t="str">
        <f t="shared" ca="1" si="1"/>
        <v>(West Byfleet)</v>
      </c>
      <c r="D31" s="85">
        <f t="shared" ca="1" si="2"/>
        <v>4</v>
      </c>
      <c r="E31" s="77">
        <f t="shared" ca="1" si="3"/>
        <v>3</v>
      </c>
      <c r="F31" s="77">
        <f t="shared" ca="1" si="4"/>
        <v>0</v>
      </c>
      <c r="G31" s="78">
        <f t="shared" ca="1" si="5"/>
        <v>10</v>
      </c>
      <c r="H31" s="78">
        <f t="shared" ca="1" si="6"/>
        <v>10</v>
      </c>
      <c r="I31" s="78">
        <f ca="1">AllPlayers!X28</f>
        <v>212</v>
      </c>
      <c r="K31" s="75" t="str">
        <f t="shared" ca="1" si="7"/>
        <v xml:space="preserve">George Munt </v>
      </c>
      <c r="L31" s="84" t="str">
        <f t="shared" ca="1" si="8"/>
        <v>(Arnie's Army)</v>
      </c>
      <c r="M31" s="86">
        <f t="shared" ca="1" si="9"/>
        <v>1</v>
      </c>
      <c r="N31" s="76">
        <f ca="1">AllPlayers!AC28</f>
        <v>1</v>
      </c>
    </row>
    <row r="32" spans="1:14" x14ac:dyDescent="0.2">
      <c r="A32" s="156">
        <f t="shared" si="10"/>
        <v>28</v>
      </c>
      <c r="B32" s="75" t="str">
        <f t="shared" ca="1" si="0"/>
        <v>Alex Chubb</v>
      </c>
      <c r="C32" s="84" t="str">
        <f t="shared" ca="1" si="1"/>
        <v>(West Byfleet)</v>
      </c>
      <c r="D32" s="85">
        <f t="shared" ca="1" si="2"/>
        <v>6</v>
      </c>
      <c r="E32" s="77">
        <f t="shared" ca="1" si="3"/>
        <v>2</v>
      </c>
      <c r="F32" s="77">
        <f t="shared" ca="1" si="4"/>
        <v>0</v>
      </c>
      <c r="G32" s="78">
        <f t="shared" ca="1" si="5"/>
        <v>10</v>
      </c>
      <c r="H32" s="78">
        <f t="shared" ca="1" si="6"/>
        <v>10</v>
      </c>
      <c r="I32" s="78">
        <f ca="1">AllPlayers!X29</f>
        <v>206</v>
      </c>
      <c r="K32" s="75" t="str">
        <f t="shared" ca="1" si="7"/>
        <v>Ian Thorley</v>
      </c>
      <c r="L32" s="84" t="str">
        <f t="shared" ca="1" si="8"/>
        <v>(Bishopsford)</v>
      </c>
      <c r="M32" s="86">
        <f t="shared" ca="1" si="9"/>
        <v>1</v>
      </c>
      <c r="N32" s="76">
        <f ca="1">AllPlayers!AC29</f>
        <v>36</v>
      </c>
    </row>
    <row r="33" spans="1:14" x14ac:dyDescent="0.2">
      <c r="A33" s="156">
        <f t="shared" si="10"/>
        <v>29</v>
      </c>
      <c r="B33" s="75" t="str">
        <f t="shared" ca="1" si="0"/>
        <v>Damon Ede</v>
      </c>
      <c r="C33" s="84" t="str">
        <f t="shared" ca="1" si="1"/>
        <v>(Epsom)</v>
      </c>
      <c r="D33" s="85">
        <f t="shared" ca="1" si="2"/>
        <v>6</v>
      </c>
      <c r="E33" s="77">
        <f t="shared" ca="1" si="3"/>
        <v>2</v>
      </c>
      <c r="F33" s="77">
        <f t="shared" ca="1" si="4"/>
        <v>0</v>
      </c>
      <c r="G33" s="78">
        <f t="shared" ca="1" si="5"/>
        <v>10</v>
      </c>
      <c r="H33" s="78">
        <f t="shared" ca="1" si="6"/>
        <v>10</v>
      </c>
      <c r="I33" s="78">
        <f ca="1">AllPlayers!X30</f>
        <v>57</v>
      </c>
      <c r="K33" s="75" t="str">
        <f t="shared" ca="1" si="7"/>
        <v>James Kent</v>
      </c>
      <c r="L33" s="84" t="str">
        <f t="shared" ca="1" si="8"/>
        <v>(West Byfleet)</v>
      </c>
      <c r="M33" s="86">
        <f t="shared" ca="1" si="9"/>
        <v>1</v>
      </c>
      <c r="N33" s="76">
        <f ca="1">AllPlayers!AC30</f>
        <v>205</v>
      </c>
    </row>
    <row r="34" spans="1:14" x14ac:dyDescent="0.2">
      <c r="A34" s="156">
        <f t="shared" si="10"/>
        <v>30</v>
      </c>
      <c r="B34" s="75" t="str">
        <f t="shared" ca="1" si="0"/>
        <v>Doug Harwood</v>
      </c>
      <c r="C34" s="84" t="str">
        <f t="shared" ca="1" si="1"/>
        <v>(WWMC)</v>
      </c>
      <c r="D34" s="85">
        <f t="shared" ca="1" si="2"/>
        <v>6</v>
      </c>
      <c r="E34" s="77">
        <f t="shared" ca="1" si="3"/>
        <v>2</v>
      </c>
      <c r="F34" s="77">
        <f t="shared" ca="1" si="4"/>
        <v>0</v>
      </c>
      <c r="G34" s="78">
        <f t="shared" ca="1" si="5"/>
        <v>10</v>
      </c>
      <c r="H34" s="78">
        <f t="shared" ca="1" si="6"/>
        <v>10</v>
      </c>
      <c r="I34" s="78">
        <f ca="1">AllPlayers!X31</f>
        <v>180</v>
      </c>
      <c r="K34" s="75" t="str">
        <f t="shared" ca="1" si="7"/>
        <v>James Taylor</v>
      </c>
      <c r="L34" s="84" t="str">
        <f t="shared" ca="1" si="8"/>
        <v>(St Peter's)</v>
      </c>
      <c r="M34" s="86">
        <f t="shared" ca="1" si="9"/>
        <v>1</v>
      </c>
      <c r="N34" s="76">
        <f ca="1">AllPlayers!AC31</f>
        <v>105</v>
      </c>
    </row>
    <row r="35" spans="1:14" x14ac:dyDescent="0.2">
      <c r="A35" s="156">
        <f t="shared" si="10"/>
        <v>31</v>
      </c>
      <c r="B35" s="75" t="str">
        <f t="shared" ca="1" si="0"/>
        <v>Lukasz Sawicki</v>
      </c>
      <c r="C35" s="84" t="str">
        <f t="shared" ca="1" si="1"/>
        <v>(Arnie's Army)</v>
      </c>
      <c r="D35" s="85">
        <f t="shared" ca="1" si="2"/>
        <v>2</v>
      </c>
      <c r="E35" s="77">
        <f t="shared" ca="1" si="3"/>
        <v>2</v>
      </c>
      <c r="F35" s="77">
        <f t="shared" ca="1" si="4"/>
        <v>1</v>
      </c>
      <c r="G35" s="78">
        <f t="shared" ca="1" si="5"/>
        <v>9</v>
      </c>
      <c r="H35" s="78">
        <f t="shared" ca="1" si="6"/>
        <v>9</v>
      </c>
      <c r="I35" s="78">
        <f ca="1">AllPlayers!X32</f>
        <v>12</v>
      </c>
      <c r="K35" s="75" t="str">
        <f t="shared" ca="1" si="7"/>
        <v>John Power</v>
      </c>
      <c r="L35" s="84" t="str">
        <f t="shared" ca="1" si="8"/>
        <v>(Arnie's Army)</v>
      </c>
      <c r="M35" s="86">
        <f t="shared" ca="1" si="9"/>
        <v>1</v>
      </c>
      <c r="N35" s="76">
        <f ca="1">AllPlayers!AC32</f>
        <v>6</v>
      </c>
    </row>
    <row r="36" spans="1:14" x14ac:dyDescent="0.2">
      <c r="A36" s="156">
        <f t="shared" si="10"/>
        <v>32</v>
      </c>
      <c r="B36" s="75" t="str">
        <f t="shared" ca="1" si="0"/>
        <v>Andy Bridgman</v>
      </c>
      <c r="C36" s="84" t="str">
        <f t="shared" ca="1" si="1"/>
        <v>(Epsom)</v>
      </c>
      <c r="D36" s="85">
        <f t="shared" ca="1" si="2"/>
        <v>6</v>
      </c>
      <c r="E36" s="77">
        <f t="shared" ca="1" si="3"/>
        <v>0</v>
      </c>
      <c r="F36" s="77">
        <f t="shared" ca="1" si="4"/>
        <v>1</v>
      </c>
      <c r="G36" s="78">
        <f t="shared" ca="1" si="5"/>
        <v>9</v>
      </c>
      <c r="H36" s="78">
        <f t="shared" ca="1" si="6"/>
        <v>9</v>
      </c>
      <c r="I36" s="78">
        <f ca="1">AllPlayers!X33</f>
        <v>58</v>
      </c>
      <c r="K36" s="75" t="str">
        <f t="shared" ca="1" si="7"/>
        <v>Kurtis Atkins</v>
      </c>
      <c r="L36" s="84" t="str">
        <f t="shared" ca="1" si="8"/>
        <v>(WPBL)</v>
      </c>
      <c r="M36" s="86">
        <f t="shared" ca="1" si="9"/>
        <v>1</v>
      </c>
      <c r="N36" s="76">
        <f ca="1">AllPlayers!AC33</f>
        <v>231</v>
      </c>
    </row>
    <row r="37" spans="1:14" x14ac:dyDescent="0.2">
      <c r="A37" s="156">
        <f t="shared" si="10"/>
        <v>33</v>
      </c>
      <c r="B37" s="75" t="str">
        <f t="shared" ca="1" si="0"/>
        <v>Andy Morgan</v>
      </c>
      <c r="C37" s="84" t="str">
        <f t="shared" ca="1" si="1"/>
        <v>(St Peter's)</v>
      </c>
      <c r="D37" s="85">
        <f t="shared" ca="1" si="2"/>
        <v>5</v>
      </c>
      <c r="E37" s="77">
        <f t="shared" ca="1" si="3"/>
        <v>2</v>
      </c>
      <c r="F37" s="77">
        <f t="shared" ca="1" si="4"/>
        <v>0</v>
      </c>
      <c r="G37" s="78">
        <f t="shared" ca="1" si="5"/>
        <v>9</v>
      </c>
      <c r="H37" s="78">
        <f t="shared" ca="1" si="6"/>
        <v>9</v>
      </c>
      <c r="I37" s="78">
        <f ca="1">AllPlayers!X34</f>
        <v>106</v>
      </c>
      <c r="K37" s="75" t="str">
        <f t="shared" ca="1" si="7"/>
        <v>Lukasz Sawicki</v>
      </c>
      <c r="L37" s="84" t="str">
        <f t="shared" ca="1" si="8"/>
        <v>(Arnie's Army)</v>
      </c>
      <c r="M37" s="86">
        <f t="shared" ca="1" si="9"/>
        <v>1</v>
      </c>
      <c r="N37" s="76">
        <f ca="1">AllPlayers!AC34</f>
        <v>12</v>
      </c>
    </row>
    <row r="38" spans="1:14" x14ac:dyDescent="0.2">
      <c r="A38" s="156">
        <f t="shared" si="10"/>
        <v>34</v>
      </c>
      <c r="B38" s="75" t="str">
        <f t="shared" ca="1" si="0"/>
        <v>Gary Eastwood</v>
      </c>
      <c r="C38" s="84" t="str">
        <f t="shared" ca="1" si="1"/>
        <v>(Sunbury)</v>
      </c>
      <c r="D38" s="85">
        <f t="shared" ca="1" si="2"/>
        <v>5</v>
      </c>
      <c r="E38" s="77">
        <f t="shared" ca="1" si="3"/>
        <v>2</v>
      </c>
      <c r="F38" s="77">
        <f t="shared" ca="1" si="4"/>
        <v>0</v>
      </c>
      <c r="G38" s="78">
        <f t="shared" ca="1" si="5"/>
        <v>9</v>
      </c>
      <c r="H38" s="78">
        <f t="shared" ca="1" si="6"/>
        <v>9</v>
      </c>
      <c r="I38" s="78">
        <f ca="1">AllPlayers!X35</f>
        <v>126</v>
      </c>
      <c r="K38" s="75" t="str">
        <f t="shared" ca="1" si="7"/>
        <v>Martin Byrne</v>
      </c>
      <c r="L38" s="84" t="str">
        <f t="shared" ca="1" si="8"/>
        <v>(Epsom)</v>
      </c>
      <c r="M38" s="86">
        <f t="shared" ca="1" si="9"/>
        <v>1</v>
      </c>
      <c r="N38" s="76">
        <f ca="1">AllPlayers!AC35</f>
        <v>51</v>
      </c>
    </row>
    <row r="39" spans="1:14" x14ac:dyDescent="0.2">
      <c r="A39" s="156">
        <f t="shared" si="10"/>
        <v>35</v>
      </c>
      <c r="B39" s="75" t="str">
        <f t="shared" ca="1" si="0"/>
        <v>Jason Kelly</v>
      </c>
      <c r="C39" s="84" t="str">
        <f t="shared" ca="1" si="1"/>
        <v>(WPBL)</v>
      </c>
      <c r="D39" s="85">
        <f t="shared" ca="1" si="2"/>
        <v>5</v>
      </c>
      <c r="E39" s="77">
        <f t="shared" ca="1" si="3"/>
        <v>2</v>
      </c>
      <c r="F39" s="77">
        <f t="shared" ca="1" si="4"/>
        <v>0</v>
      </c>
      <c r="G39" s="78">
        <f t="shared" ca="1" si="5"/>
        <v>9</v>
      </c>
      <c r="H39" s="78">
        <f t="shared" ca="1" si="6"/>
        <v>9</v>
      </c>
      <c r="I39" s="78">
        <f ca="1">AllPlayers!X36</f>
        <v>229</v>
      </c>
      <c r="K39" s="75" t="str">
        <f t="shared" ca="1" si="7"/>
        <v>Mick Smith</v>
      </c>
      <c r="L39" s="84" t="str">
        <f t="shared" ca="1" si="8"/>
        <v>(Farmers)</v>
      </c>
      <c r="M39" s="86">
        <f t="shared" ca="1" si="9"/>
        <v>1</v>
      </c>
      <c r="N39" s="76">
        <f ca="1">AllPlayers!AC36</f>
        <v>156</v>
      </c>
    </row>
    <row r="40" spans="1:14" x14ac:dyDescent="0.2">
      <c r="A40" s="156">
        <f t="shared" si="10"/>
        <v>36</v>
      </c>
      <c r="B40" s="75" t="str">
        <f t="shared" ca="1" si="0"/>
        <v>Charlie Martin</v>
      </c>
      <c r="C40" s="84" t="str">
        <f t="shared" ca="1" si="1"/>
        <v>(WWMC)</v>
      </c>
      <c r="D40" s="85">
        <f t="shared" ca="1" si="2"/>
        <v>7</v>
      </c>
      <c r="E40" s="77">
        <f t="shared" ca="1" si="3"/>
        <v>1</v>
      </c>
      <c r="F40" s="77">
        <f t="shared" ca="1" si="4"/>
        <v>0</v>
      </c>
      <c r="G40" s="78">
        <f t="shared" ca="1" si="5"/>
        <v>9</v>
      </c>
      <c r="H40" s="78">
        <f t="shared" ca="1" si="6"/>
        <v>9</v>
      </c>
      <c r="I40" s="78">
        <f ca="1">AllPlayers!X37</f>
        <v>183</v>
      </c>
      <c r="K40" s="75" t="str">
        <f t="shared" ca="1" si="7"/>
        <v>Nev Wright</v>
      </c>
      <c r="L40" s="84" t="str">
        <f t="shared" ca="1" si="8"/>
        <v>(Farmers)</v>
      </c>
      <c r="M40" s="86">
        <f t="shared" ca="1" si="9"/>
        <v>1</v>
      </c>
      <c r="N40" s="76">
        <f ca="1">AllPlayers!AC37</f>
        <v>151</v>
      </c>
    </row>
    <row r="41" spans="1:14" x14ac:dyDescent="0.2">
      <c r="A41" s="156">
        <f t="shared" si="10"/>
        <v>37</v>
      </c>
      <c r="B41" s="75" t="str">
        <f t="shared" ca="1" si="0"/>
        <v>Dennis Harris</v>
      </c>
      <c r="C41" s="84" t="str">
        <f t="shared" ca="1" si="1"/>
        <v>(St Peter's)</v>
      </c>
      <c r="D41" s="85">
        <f t="shared" ca="1" si="2"/>
        <v>7</v>
      </c>
      <c r="E41" s="77">
        <f t="shared" ca="1" si="3"/>
        <v>1</v>
      </c>
      <c r="F41" s="77">
        <f t="shared" ca="1" si="4"/>
        <v>0</v>
      </c>
      <c r="G41" s="78">
        <f t="shared" ca="1" si="5"/>
        <v>9</v>
      </c>
      <c r="H41" s="78">
        <f t="shared" ca="1" si="6"/>
        <v>9</v>
      </c>
      <c r="I41" s="78">
        <f ca="1">AllPlayers!X38</f>
        <v>108</v>
      </c>
      <c r="K41" s="75" t="str">
        <f t="shared" ca="1" si="7"/>
        <v xml:space="preserve">Nick Ellis </v>
      </c>
      <c r="L41" s="84" t="str">
        <f t="shared" ca="1" si="8"/>
        <v>(Arnie's Army)</v>
      </c>
      <c r="M41" s="86">
        <f t="shared" ca="1" si="9"/>
        <v>1</v>
      </c>
      <c r="N41" s="76">
        <f ca="1">AllPlayers!AC38</f>
        <v>5</v>
      </c>
    </row>
    <row r="42" spans="1:14" x14ac:dyDescent="0.2">
      <c r="A42" s="156">
        <f t="shared" si="10"/>
        <v>38</v>
      </c>
      <c r="B42" s="75" t="str">
        <f t="shared" ca="1" si="0"/>
        <v xml:space="preserve">Nick Ellis </v>
      </c>
      <c r="C42" s="84" t="str">
        <f t="shared" ca="1" si="1"/>
        <v>(Arnie's Army)</v>
      </c>
      <c r="D42" s="85">
        <f t="shared" ca="1" si="2"/>
        <v>7</v>
      </c>
      <c r="E42" s="77">
        <f t="shared" ca="1" si="3"/>
        <v>1</v>
      </c>
      <c r="F42" s="77">
        <f t="shared" ca="1" si="4"/>
        <v>0</v>
      </c>
      <c r="G42" s="78">
        <f t="shared" ca="1" si="5"/>
        <v>9</v>
      </c>
      <c r="H42" s="78">
        <f t="shared" ca="1" si="6"/>
        <v>9</v>
      </c>
      <c r="I42" s="78">
        <f ca="1">AllPlayers!X39</f>
        <v>5</v>
      </c>
      <c r="K42" s="75" t="str">
        <f t="shared" ca="1" si="7"/>
        <v>Nigel Prior</v>
      </c>
      <c r="L42" s="84" t="str">
        <f t="shared" ca="1" si="8"/>
        <v>(West Byfleet)</v>
      </c>
      <c r="M42" s="86">
        <f t="shared" ca="1" si="9"/>
        <v>1</v>
      </c>
      <c r="N42" s="76">
        <f ca="1">AllPlayers!AC39</f>
        <v>208</v>
      </c>
    </row>
    <row r="43" spans="1:14" x14ac:dyDescent="0.2">
      <c r="A43" s="156">
        <f t="shared" si="10"/>
        <v>39</v>
      </c>
      <c r="B43" s="75" t="str">
        <f t="shared" ca="1" si="0"/>
        <v>Phil Milburn</v>
      </c>
      <c r="C43" s="84" t="str">
        <f t="shared" ca="1" si="1"/>
        <v>(WWMC)</v>
      </c>
      <c r="D43" s="85">
        <f t="shared" ca="1" si="2"/>
        <v>7</v>
      </c>
      <c r="E43" s="77">
        <f t="shared" ca="1" si="3"/>
        <v>1</v>
      </c>
      <c r="F43" s="77">
        <f t="shared" ca="1" si="4"/>
        <v>0</v>
      </c>
      <c r="G43" s="78">
        <f t="shared" ca="1" si="5"/>
        <v>9</v>
      </c>
      <c r="H43" s="78">
        <f t="shared" ca="1" si="6"/>
        <v>9</v>
      </c>
      <c r="I43" s="78">
        <f ca="1">AllPlayers!X40</f>
        <v>178</v>
      </c>
      <c r="K43" s="75" t="str">
        <f t="shared" ca="1" si="7"/>
        <v>Padraig Sharkey</v>
      </c>
      <c r="L43" s="84" t="str">
        <f t="shared" ca="1" si="8"/>
        <v>(Arnie's Army)</v>
      </c>
      <c r="M43" s="86">
        <f t="shared" ca="1" si="9"/>
        <v>1</v>
      </c>
      <c r="N43" s="76">
        <f ca="1">AllPlayers!AC40</f>
        <v>11</v>
      </c>
    </row>
    <row r="44" spans="1:14" x14ac:dyDescent="0.2">
      <c r="A44" s="156">
        <f t="shared" si="10"/>
        <v>40</v>
      </c>
      <c r="B44" s="75" t="str">
        <f t="shared" ca="1" si="0"/>
        <v>Steven Mead</v>
      </c>
      <c r="C44" s="84" t="str">
        <f t="shared" ca="1" si="1"/>
        <v>(St Peter's)</v>
      </c>
      <c r="D44" s="85">
        <f t="shared" ca="1" si="2"/>
        <v>7</v>
      </c>
      <c r="E44" s="77">
        <f t="shared" ca="1" si="3"/>
        <v>1</v>
      </c>
      <c r="F44" s="77">
        <f t="shared" ca="1" si="4"/>
        <v>0</v>
      </c>
      <c r="G44" s="78">
        <f t="shared" ca="1" si="5"/>
        <v>9</v>
      </c>
      <c r="H44" s="78">
        <f t="shared" ca="1" si="6"/>
        <v>9</v>
      </c>
      <c r="I44" s="78">
        <f ca="1">AllPlayers!X41</f>
        <v>101</v>
      </c>
      <c r="K44" s="75" t="str">
        <f t="shared" ca="1" si="7"/>
        <v>Phil Mcdonnell</v>
      </c>
      <c r="L44" s="84" t="str">
        <f t="shared" ca="1" si="8"/>
        <v>(Forestdale)</v>
      </c>
      <c r="M44" s="86">
        <f t="shared" ca="1" si="9"/>
        <v>1</v>
      </c>
      <c r="N44" s="76">
        <f ca="1">AllPlayers!AC41</f>
        <v>79</v>
      </c>
    </row>
    <row r="45" spans="1:14" x14ac:dyDescent="0.2">
      <c r="A45" s="156">
        <f t="shared" si="10"/>
        <v>41</v>
      </c>
      <c r="B45" s="75" t="str">
        <f t="shared" ca="1" si="0"/>
        <v>Ben West</v>
      </c>
      <c r="C45" s="84" t="str">
        <f t="shared" ca="1" si="1"/>
        <v>(St Peter's)</v>
      </c>
      <c r="D45" s="85">
        <f t="shared" ca="1" si="2"/>
        <v>5</v>
      </c>
      <c r="E45" s="77">
        <f t="shared" ca="1" si="3"/>
        <v>0</v>
      </c>
      <c r="F45" s="77">
        <f t="shared" ca="1" si="4"/>
        <v>1</v>
      </c>
      <c r="G45" s="78">
        <f t="shared" ca="1" si="5"/>
        <v>8</v>
      </c>
      <c r="H45" s="78">
        <f t="shared" ca="1" si="6"/>
        <v>8</v>
      </c>
      <c r="I45" s="78">
        <f ca="1">AllPlayers!X42</f>
        <v>104</v>
      </c>
      <c r="K45" s="75" t="str">
        <f t="shared" ca="1" si="7"/>
        <v>Phil Milburn</v>
      </c>
      <c r="L45" s="84" t="str">
        <f t="shared" ca="1" si="8"/>
        <v>(WWMC)</v>
      </c>
      <c r="M45" s="86">
        <f t="shared" ca="1" si="9"/>
        <v>1</v>
      </c>
      <c r="N45" s="76">
        <f ca="1">AllPlayers!AC42</f>
        <v>178</v>
      </c>
    </row>
    <row r="46" spans="1:14" x14ac:dyDescent="0.2">
      <c r="A46" s="156">
        <f t="shared" si="10"/>
        <v>42</v>
      </c>
      <c r="B46" s="75" t="str">
        <f t="shared" ca="1" si="0"/>
        <v>Brandonn Monk</v>
      </c>
      <c r="C46" s="84" t="str">
        <f t="shared" ca="1" si="1"/>
        <v>(West Byfleet)</v>
      </c>
      <c r="D46" s="85">
        <f t="shared" ca="1" si="2"/>
        <v>2</v>
      </c>
      <c r="E46" s="77">
        <f t="shared" ca="1" si="3"/>
        <v>3</v>
      </c>
      <c r="F46" s="77">
        <f t="shared" ca="1" si="4"/>
        <v>0</v>
      </c>
      <c r="G46" s="78">
        <f t="shared" ca="1" si="5"/>
        <v>8</v>
      </c>
      <c r="H46" s="78">
        <f t="shared" ca="1" si="6"/>
        <v>8</v>
      </c>
      <c r="I46" s="78">
        <f ca="1">AllPlayers!X43</f>
        <v>207</v>
      </c>
      <c r="K46" s="75" t="str">
        <f t="shared" ca="1" si="7"/>
        <v>Phil Wathen</v>
      </c>
      <c r="L46" s="84" t="str">
        <f t="shared" ca="1" si="8"/>
        <v>(Sunbury)</v>
      </c>
      <c r="M46" s="86">
        <f t="shared" ca="1" si="9"/>
        <v>1</v>
      </c>
      <c r="N46" s="76">
        <f ca="1">AllPlayers!AC43</f>
        <v>128</v>
      </c>
    </row>
    <row r="47" spans="1:14" x14ac:dyDescent="0.2">
      <c r="A47" s="156">
        <f t="shared" si="10"/>
        <v>43</v>
      </c>
      <c r="B47" s="75" t="str">
        <f t="shared" ca="1" si="0"/>
        <v>Martin Carnell</v>
      </c>
      <c r="C47" s="84" t="str">
        <f t="shared" ca="1" si="1"/>
        <v>(Farmers)</v>
      </c>
      <c r="D47" s="85">
        <f t="shared" ca="1" si="2"/>
        <v>4</v>
      </c>
      <c r="E47" s="77">
        <f t="shared" ca="1" si="3"/>
        <v>2</v>
      </c>
      <c r="F47" s="77">
        <f t="shared" ca="1" si="4"/>
        <v>0</v>
      </c>
      <c r="G47" s="78">
        <f t="shared" ca="1" si="5"/>
        <v>8</v>
      </c>
      <c r="H47" s="78">
        <f t="shared" ca="1" si="6"/>
        <v>8</v>
      </c>
      <c r="I47" s="78">
        <f ca="1">AllPlayers!X44</f>
        <v>159</v>
      </c>
      <c r="K47" s="75" t="str">
        <f t="shared" ca="1" si="7"/>
        <v>Richard Mclaughlin</v>
      </c>
      <c r="L47" s="84" t="str">
        <f t="shared" ca="1" si="8"/>
        <v>(WWMC)</v>
      </c>
      <c r="M47" s="86">
        <f t="shared" ca="1" si="9"/>
        <v>1</v>
      </c>
      <c r="N47" s="76">
        <f ca="1">AllPlayers!AC44</f>
        <v>181</v>
      </c>
    </row>
    <row r="48" spans="1:14" x14ac:dyDescent="0.2">
      <c r="A48" s="156">
        <f t="shared" si="10"/>
        <v>44</v>
      </c>
      <c r="B48" s="75" t="str">
        <f t="shared" ca="1" si="0"/>
        <v>Daryl Reino</v>
      </c>
      <c r="C48" s="84" t="str">
        <f t="shared" ca="1" si="1"/>
        <v>(Epsom)</v>
      </c>
      <c r="D48" s="85">
        <f t="shared" ca="1" si="2"/>
        <v>6</v>
      </c>
      <c r="E48" s="77">
        <f t="shared" ca="1" si="3"/>
        <v>1</v>
      </c>
      <c r="F48" s="77">
        <f t="shared" ca="1" si="4"/>
        <v>0</v>
      </c>
      <c r="G48" s="78">
        <f t="shared" ca="1" si="5"/>
        <v>8</v>
      </c>
      <c r="H48" s="78">
        <f t="shared" ca="1" si="6"/>
        <v>8</v>
      </c>
      <c r="I48" s="78">
        <f ca="1">AllPlayers!X45</f>
        <v>54</v>
      </c>
      <c r="K48" s="75" t="str">
        <f t="shared" ca="1" si="7"/>
        <v>Rob Arthur</v>
      </c>
      <c r="L48" s="84" t="str">
        <f t="shared" ca="1" si="8"/>
        <v>(Sunbury)</v>
      </c>
      <c r="M48" s="86">
        <f t="shared" ca="1" si="9"/>
        <v>1</v>
      </c>
      <c r="N48" s="76">
        <f ca="1">AllPlayers!AC45</f>
        <v>131</v>
      </c>
    </row>
    <row r="49" spans="1:14" x14ac:dyDescent="0.2">
      <c r="A49" s="156">
        <f t="shared" si="10"/>
        <v>45</v>
      </c>
      <c r="B49" s="75" t="str">
        <f t="shared" ca="1" si="0"/>
        <v>Gary Creamer</v>
      </c>
      <c r="C49" s="84" t="str">
        <f t="shared" ca="1" si="1"/>
        <v>(Forestdale)</v>
      </c>
      <c r="D49" s="85">
        <f t="shared" ca="1" si="2"/>
        <v>6</v>
      </c>
      <c r="E49" s="77">
        <f t="shared" ca="1" si="3"/>
        <v>1</v>
      </c>
      <c r="F49" s="77">
        <f t="shared" ca="1" si="4"/>
        <v>0</v>
      </c>
      <c r="G49" s="78">
        <f t="shared" ca="1" si="5"/>
        <v>8</v>
      </c>
      <c r="H49" s="78">
        <f t="shared" ca="1" si="6"/>
        <v>8</v>
      </c>
      <c r="I49" s="78">
        <f ca="1">AllPlayers!X46</f>
        <v>78</v>
      </c>
      <c r="K49" s="75" t="str">
        <f t="shared" ca="1" si="7"/>
        <v>Ron Godbeer</v>
      </c>
      <c r="L49" s="84" t="str">
        <f t="shared" ca="1" si="8"/>
        <v>(WWMC)</v>
      </c>
      <c r="M49" s="86">
        <f t="shared" ca="1" si="9"/>
        <v>1</v>
      </c>
      <c r="N49" s="76">
        <f ca="1">AllPlayers!AC46</f>
        <v>182</v>
      </c>
    </row>
    <row r="50" spans="1:14" x14ac:dyDescent="0.2">
      <c r="A50" s="156">
        <f t="shared" si="10"/>
        <v>46</v>
      </c>
      <c r="B50" s="75" t="str">
        <f t="shared" ca="1" si="0"/>
        <v>Gary Trodd</v>
      </c>
      <c r="C50" s="84" t="str">
        <f t="shared" ca="1" si="1"/>
        <v>(Forestdale)</v>
      </c>
      <c r="D50" s="85">
        <f t="shared" ca="1" si="2"/>
        <v>6</v>
      </c>
      <c r="E50" s="77">
        <f t="shared" ca="1" si="3"/>
        <v>1</v>
      </c>
      <c r="F50" s="77">
        <f t="shared" ca="1" si="4"/>
        <v>0</v>
      </c>
      <c r="G50" s="78">
        <f t="shared" ca="1" si="5"/>
        <v>8</v>
      </c>
      <c r="H50" s="78">
        <f t="shared" ca="1" si="6"/>
        <v>8</v>
      </c>
      <c r="I50" s="78">
        <f ca="1">AllPlayers!X47</f>
        <v>77</v>
      </c>
      <c r="K50" s="75" t="str">
        <f t="shared" ca="1" si="7"/>
        <v>Steve Cole</v>
      </c>
      <c r="L50" s="84" t="str">
        <f t="shared" ca="1" si="8"/>
        <v>(Sunbury)</v>
      </c>
      <c r="M50" s="86">
        <f t="shared" ca="1" si="9"/>
        <v>1</v>
      </c>
      <c r="N50" s="76">
        <f ca="1">AllPlayers!AC47</f>
        <v>130</v>
      </c>
    </row>
    <row r="51" spans="1:14" x14ac:dyDescent="0.2">
      <c r="A51" s="156">
        <f t="shared" si="10"/>
        <v>47</v>
      </c>
      <c r="B51" s="75" t="str">
        <f t="shared" ca="1" si="0"/>
        <v xml:space="preserve">George Munt </v>
      </c>
      <c r="C51" s="84" t="str">
        <f t="shared" ca="1" si="1"/>
        <v>(Arnie's Army)</v>
      </c>
      <c r="D51" s="85">
        <f t="shared" ca="1" si="2"/>
        <v>6</v>
      </c>
      <c r="E51" s="77">
        <f t="shared" ca="1" si="3"/>
        <v>1</v>
      </c>
      <c r="F51" s="77">
        <f t="shared" ca="1" si="4"/>
        <v>0</v>
      </c>
      <c r="G51" s="78">
        <f t="shared" ca="1" si="5"/>
        <v>8</v>
      </c>
      <c r="H51" s="78">
        <f t="shared" ca="1" si="6"/>
        <v>8</v>
      </c>
      <c r="I51" s="78">
        <f ca="1">AllPlayers!X48</f>
        <v>1</v>
      </c>
      <c r="K51" s="75" t="str">
        <f t="shared" ca="1" si="7"/>
        <v>Steve Ferguson</v>
      </c>
      <c r="L51" s="84" t="str">
        <f t="shared" ca="1" si="8"/>
        <v>(WPBL)</v>
      </c>
      <c r="M51" s="86">
        <f t="shared" ca="1" si="9"/>
        <v>1</v>
      </c>
      <c r="N51" s="76">
        <f ca="1">AllPlayers!AC48</f>
        <v>235</v>
      </c>
    </row>
    <row r="52" spans="1:14" x14ac:dyDescent="0.2">
      <c r="A52" s="156">
        <f t="shared" si="10"/>
        <v>48</v>
      </c>
      <c r="B52" s="75" t="str">
        <f t="shared" ca="1" si="0"/>
        <v>John Power</v>
      </c>
      <c r="C52" s="84" t="str">
        <f t="shared" ca="1" si="1"/>
        <v>(Arnie's Army)</v>
      </c>
      <c r="D52" s="85">
        <f t="shared" ca="1" si="2"/>
        <v>6</v>
      </c>
      <c r="E52" s="77">
        <f t="shared" ca="1" si="3"/>
        <v>1</v>
      </c>
      <c r="F52" s="77">
        <f t="shared" ca="1" si="4"/>
        <v>0</v>
      </c>
      <c r="G52" s="78">
        <f t="shared" ca="1" si="5"/>
        <v>8</v>
      </c>
      <c r="H52" s="78">
        <f t="shared" ca="1" si="6"/>
        <v>8</v>
      </c>
      <c r="I52" s="78">
        <f ca="1">AllPlayers!X49</f>
        <v>6</v>
      </c>
      <c r="K52" s="75" t="str">
        <f t="shared" ca="1" si="7"/>
        <v>Steve Lovett</v>
      </c>
      <c r="L52" s="84" t="str">
        <f t="shared" ca="1" si="8"/>
        <v>(WPBL)</v>
      </c>
      <c r="M52" s="86">
        <f t="shared" ca="1" si="9"/>
        <v>1</v>
      </c>
      <c r="N52" s="76">
        <f ca="1">AllPlayers!AC49</f>
        <v>226</v>
      </c>
    </row>
    <row r="53" spans="1:14" x14ac:dyDescent="0.2">
      <c r="A53" s="156">
        <f t="shared" si="10"/>
        <v>49</v>
      </c>
      <c r="B53" s="75" t="str">
        <f t="shared" ca="1" si="0"/>
        <v>Luke Wathen</v>
      </c>
      <c r="C53" s="84" t="str">
        <f t="shared" ca="1" si="1"/>
        <v>(Sunbury)</v>
      </c>
      <c r="D53" s="85">
        <f t="shared" ca="1" si="2"/>
        <v>6</v>
      </c>
      <c r="E53" s="77">
        <f t="shared" ca="1" si="3"/>
        <v>1</v>
      </c>
      <c r="F53" s="77">
        <f t="shared" ca="1" si="4"/>
        <v>0</v>
      </c>
      <c r="G53" s="78">
        <f t="shared" ca="1" si="5"/>
        <v>8</v>
      </c>
      <c r="H53" s="78">
        <f t="shared" ca="1" si="6"/>
        <v>8</v>
      </c>
      <c r="I53" s="78">
        <f ca="1">AllPlayers!X50</f>
        <v>129</v>
      </c>
      <c r="K53" s="75" t="str">
        <f t="shared" ca="1" si="7"/>
        <v>Tom Pavitt</v>
      </c>
      <c r="L53" s="84" t="str">
        <f t="shared" ca="1" si="8"/>
        <v>(West Byfleet)</v>
      </c>
      <c r="M53" s="86">
        <f t="shared" ca="1" si="9"/>
        <v>1</v>
      </c>
      <c r="N53" s="76">
        <f ca="1">AllPlayers!AC50</f>
        <v>212</v>
      </c>
    </row>
    <row r="54" spans="1:14" x14ac:dyDescent="0.2">
      <c r="A54" s="156">
        <f t="shared" si="10"/>
        <v>50</v>
      </c>
      <c r="B54" s="75" t="str">
        <f t="shared" ca="1" si="0"/>
        <v>Aaron Turner</v>
      </c>
      <c r="C54" s="84" t="str">
        <f t="shared" ca="1" si="1"/>
        <v>(WWMC)</v>
      </c>
      <c r="D54" s="85">
        <f t="shared" ca="1" si="2"/>
        <v>3</v>
      </c>
      <c r="E54" s="77">
        <f t="shared" ca="1" si="3"/>
        <v>2</v>
      </c>
      <c r="F54" s="77">
        <f t="shared" ca="1" si="4"/>
        <v>0</v>
      </c>
      <c r="G54" s="78">
        <f t="shared" ca="1" si="5"/>
        <v>7</v>
      </c>
      <c r="H54" s="78">
        <f t="shared" ca="1" si="6"/>
        <v>7</v>
      </c>
      <c r="I54" s="78">
        <f ca="1">AllPlayers!X51</f>
        <v>176</v>
      </c>
      <c r="K54" s="75" t="str">
        <f t="shared" ca="1" si="7"/>
        <v>Adam Penney</v>
      </c>
      <c r="L54" s="84" t="str">
        <f t="shared" ca="1" si="8"/>
        <v>(West Byfleet)</v>
      </c>
      <c r="M54" s="86">
        <f t="shared" ca="1" si="9"/>
        <v>0</v>
      </c>
      <c r="N54" s="76">
        <f ca="1">AllPlayers!AC51</f>
        <v>214</v>
      </c>
    </row>
    <row r="55" spans="1:14" x14ac:dyDescent="0.2">
      <c r="A55" s="156">
        <f t="shared" si="10"/>
        <v>51</v>
      </c>
      <c r="B55" s="75" t="str">
        <f t="shared" ca="1" si="0"/>
        <v>Tony Hammond</v>
      </c>
      <c r="C55" s="84" t="str">
        <f t="shared" ca="1" si="1"/>
        <v>(Arnie's Army)</v>
      </c>
      <c r="D55" s="85">
        <f t="shared" ca="1" si="2"/>
        <v>3</v>
      </c>
      <c r="E55" s="77">
        <f t="shared" ca="1" si="3"/>
        <v>2</v>
      </c>
      <c r="F55" s="77">
        <f t="shared" ca="1" si="4"/>
        <v>0</v>
      </c>
      <c r="G55" s="78">
        <f t="shared" ca="1" si="5"/>
        <v>7</v>
      </c>
      <c r="H55" s="78">
        <f t="shared" ca="1" si="6"/>
        <v>7</v>
      </c>
      <c r="I55" s="78">
        <f ca="1">AllPlayers!X52</f>
        <v>8</v>
      </c>
      <c r="K55" s="75" t="str">
        <f t="shared" ca="1" si="7"/>
        <v>Alan Casey</v>
      </c>
      <c r="L55" s="84" t="str">
        <f t="shared" ca="1" si="8"/>
        <v>(Sunbury)</v>
      </c>
      <c r="M55" s="86">
        <f t="shared" ca="1" si="9"/>
        <v>0</v>
      </c>
      <c r="N55" s="76">
        <f ca="1">AllPlayers!AC52</f>
        <v>132</v>
      </c>
    </row>
    <row r="56" spans="1:14" x14ac:dyDescent="0.2">
      <c r="A56" s="156">
        <f t="shared" si="10"/>
        <v>52</v>
      </c>
      <c r="B56" s="75" t="str">
        <f t="shared" ca="1" si="0"/>
        <v>Mick Smith</v>
      </c>
      <c r="C56" s="84" t="str">
        <f t="shared" ca="1" si="1"/>
        <v>(Farmers)</v>
      </c>
      <c r="D56" s="85">
        <f t="shared" ca="1" si="2"/>
        <v>5</v>
      </c>
      <c r="E56" s="77">
        <f t="shared" ca="1" si="3"/>
        <v>1</v>
      </c>
      <c r="F56" s="77">
        <f t="shared" ca="1" si="4"/>
        <v>0</v>
      </c>
      <c r="G56" s="78">
        <f t="shared" ca="1" si="5"/>
        <v>7</v>
      </c>
      <c r="H56" s="78">
        <f t="shared" ca="1" si="6"/>
        <v>7</v>
      </c>
      <c r="I56" s="78">
        <f ca="1">AllPlayers!X53</f>
        <v>156</v>
      </c>
      <c r="K56" s="75" t="str">
        <f t="shared" ca="1" si="7"/>
        <v>Andy Bridgman</v>
      </c>
      <c r="L56" s="84" t="str">
        <f t="shared" ca="1" si="8"/>
        <v>(Epsom)</v>
      </c>
      <c r="M56" s="86">
        <f t="shared" ca="1" si="9"/>
        <v>0</v>
      </c>
      <c r="N56" s="76">
        <f ca="1">AllPlayers!AC53</f>
        <v>58</v>
      </c>
    </row>
    <row r="57" spans="1:14" x14ac:dyDescent="0.2">
      <c r="A57" s="156">
        <f t="shared" si="10"/>
        <v>53</v>
      </c>
      <c r="B57" s="75" t="str">
        <f t="shared" ca="1" si="0"/>
        <v>Simon Beagle</v>
      </c>
      <c r="C57" s="84" t="str">
        <f t="shared" ca="1" si="1"/>
        <v>(West Byfleet)</v>
      </c>
      <c r="D57" s="85">
        <f t="shared" ca="1" si="2"/>
        <v>7</v>
      </c>
      <c r="E57" s="77">
        <f t="shared" ca="1" si="3"/>
        <v>0</v>
      </c>
      <c r="F57" s="77">
        <f t="shared" ca="1" si="4"/>
        <v>0</v>
      </c>
      <c r="G57" s="78">
        <f t="shared" ca="1" si="5"/>
        <v>7</v>
      </c>
      <c r="H57" s="78">
        <f t="shared" ca="1" si="6"/>
        <v>7</v>
      </c>
      <c r="I57" s="78">
        <f ca="1">AllPlayers!X54</f>
        <v>201</v>
      </c>
      <c r="K57" s="75" t="str">
        <f t="shared" ca="1" si="7"/>
        <v>Andy Gillam</v>
      </c>
      <c r="L57" s="84" t="str">
        <f t="shared" ca="1" si="8"/>
        <v>(Forestdale)</v>
      </c>
      <c r="M57" s="86">
        <f t="shared" ca="1" si="9"/>
        <v>0</v>
      </c>
      <c r="N57" s="76">
        <f ca="1">AllPlayers!AC54</f>
        <v>83</v>
      </c>
    </row>
    <row r="58" spans="1:14" x14ac:dyDescent="0.2">
      <c r="A58" s="156">
        <f t="shared" si="10"/>
        <v>54</v>
      </c>
      <c r="B58" s="75" t="str">
        <f t="shared" ca="1" si="0"/>
        <v>Phil Mcdonnell</v>
      </c>
      <c r="C58" s="84" t="str">
        <f t="shared" ca="1" si="1"/>
        <v>(Forestdale)</v>
      </c>
      <c r="D58" s="85">
        <f t="shared" ca="1" si="2"/>
        <v>2</v>
      </c>
      <c r="E58" s="77">
        <f t="shared" ca="1" si="3"/>
        <v>2</v>
      </c>
      <c r="F58" s="77">
        <f t="shared" ca="1" si="4"/>
        <v>0</v>
      </c>
      <c r="G58" s="78">
        <f t="shared" ca="1" si="5"/>
        <v>6</v>
      </c>
      <c r="H58" s="78">
        <f t="shared" ca="1" si="6"/>
        <v>6</v>
      </c>
      <c r="I58" s="78">
        <f ca="1">AllPlayers!X55</f>
        <v>79</v>
      </c>
      <c r="K58" s="75" t="str">
        <f t="shared" ca="1" si="7"/>
        <v>Andy Morgan</v>
      </c>
      <c r="L58" s="84" t="str">
        <f t="shared" ca="1" si="8"/>
        <v>(St Peter's)</v>
      </c>
      <c r="M58" s="86">
        <f t="shared" ca="1" si="9"/>
        <v>0</v>
      </c>
      <c r="N58" s="76">
        <f ca="1">AllPlayers!AC55</f>
        <v>106</v>
      </c>
    </row>
    <row r="59" spans="1:14" x14ac:dyDescent="0.2">
      <c r="A59" s="156">
        <f t="shared" si="10"/>
        <v>55</v>
      </c>
      <c r="B59" s="75" t="str">
        <f t="shared" ca="1" si="0"/>
        <v>Richard Cox</v>
      </c>
      <c r="C59" s="84" t="str">
        <f t="shared" ca="1" si="1"/>
        <v>(Arnie's Army)</v>
      </c>
      <c r="D59" s="85">
        <f t="shared" ca="1" si="2"/>
        <v>2</v>
      </c>
      <c r="E59" s="77">
        <f t="shared" ca="1" si="3"/>
        <v>2</v>
      </c>
      <c r="F59" s="77">
        <f t="shared" ca="1" si="4"/>
        <v>0</v>
      </c>
      <c r="G59" s="78">
        <f t="shared" ca="1" si="5"/>
        <v>6</v>
      </c>
      <c r="H59" s="78">
        <f t="shared" ca="1" si="6"/>
        <v>6</v>
      </c>
      <c r="I59" s="78">
        <f ca="1">AllPlayers!X56</f>
        <v>3</v>
      </c>
      <c r="K59" s="75" t="str">
        <f t="shared" ca="1" si="7"/>
        <v>Ashley Holgate</v>
      </c>
      <c r="L59" s="84" t="str">
        <f t="shared" ca="1" si="8"/>
        <v>(WPBL)</v>
      </c>
      <c r="M59" s="86">
        <f t="shared" ca="1" si="9"/>
        <v>0</v>
      </c>
      <c r="N59" s="76">
        <f ca="1">AllPlayers!AC56</f>
        <v>237</v>
      </c>
    </row>
    <row r="60" spans="1:14" x14ac:dyDescent="0.2">
      <c r="A60" s="156">
        <f t="shared" si="10"/>
        <v>56</v>
      </c>
      <c r="B60" s="75" t="str">
        <f t="shared" ca="1" si="0"/>
        <v>Dave Mann</v>
      </c>
      <c r="C60" s="84" t="str">
        <f t="shared" ca="1" si="1"/>
        <v>(Epsom)</v>
      </c>
      <c r="D60" s="85">
        <f t="shared" ca="1" si="2"/>
        <v>4</v>
      </c>
      <c r="E60" s="77">
        <f t="shared" ca="1" si="3"/>
        <v>1</v>
      </c>
      <c r="F60" s="77">
        <f t="shared" ca="1" si="4"/>
        <v>0</v>
      </c>
      <c r="G60" s="78">
        <f t="shared" ca="1" si="5"/>
        <v>6</v>
      </c>
      <c r="H60" s="78">
        <f t="shared" ca="1" si="6"/>
        <v>6</v>
      </c>
      <c r="I60" s="78">
        <f ca="1">AllPlayers!X57</f>
        <v>56</v>
      </c>
      <c r="K60" s="75" t="str">
        <f t="shared" ca="1" si="7"/>
        <v>Bill Fleming</v>
      </c>
      <c r="L60" s="84" t="str">
        <f t="shared" ca="1" si="8"/>
        <v>(Epsom)</v>
      </c>
      <c r="M60" s="86">
        <f t="shared" ca="1" si="9"/>
        <v>0</v>
      </c>
      <c r="N60" s="76">
        <f ca="1">AllPlayers!AC57</f>
        <v>59</v>
      </c>
    </row>
    <row r="61" spans="1:14" x14ac:dyDescent="0.2">
      <c r="A61" s="156">
        <f t="shared" si="10"/>
        <v>57</v>
      </c>
      <c r="B61" s="75" t="str">
        <f t="shared" ca="1" si="0"/>
        <v>Dave McIntosh</v>
      </c>
      <c r="C61" s="84" t="str">
        <f t="shared" ca="1" si="1"/>
        <v>(St Peter's)</v>
      </c>
      <c r="D61" s="85">
        <f t="shared" ca="1" si="2"/>
        <v>4</v>
      </c>
      <c r="E61" s="77">
        <f t="shared" ca="1" si="3"/>
        <v>1</v>
      </c>
      <c r="F61" s="77">
        <f t="shared" ca="1" si="4"/>
        <v>0</v>
      </c>
      <c r="G61" s="78">
        <f t="shared" ca="1" si="5"/>
        <v>6</v>
      </c>
      <c r="H61" s="78">
        <f t="shared" ca="1" si="6"/>
        <v>6</v>
      </c>
      <c r="I61" s="78">
        <f ca="1">AllPlayers!X58</f>
        <v>102</v>
      </c>
      <c r="K61" s="75" t="str">
        <f t="shared" ca="1" si="7"/>
        <v>Bill Pavitt</v>
      </c>
      <c r="L61" s="84" t="str">
        <f t="shared" ca="1" si="8"/>
        <v>(Epsom)</v>
      </c>
      <c r="M61" s="86">
        <f t="shared" ca="1" si="9"/>
        <v>0</v>
      </c>
      <c r="N61" s="76">
        <f ca="1">AllPlayers!AC58</f>
        <v>55</v>
      </c>
    </row>
    <row r="62" spans="1:14" x14ac:dyDescent="0.2">
      <c r="A62" s="156">
        <f t="shared" si="10"/>
        <v>58</v>
      </c>
      <c r="B62" s="75" t="str">
        <f t="shared" ca="1" si="0"/>
        <v>Jack Carter</v>
      </c>
      <c r="C62" s="84" t="str">
        <f t="shared" ca="1" si="1"/>
        <v>(Farmers)</v>
      </c>
      <c r="D62" s="85">
        <f t="shared" ca="1" si="2"/>
        <v>4</v>
      </c>
      <c r="E62" s="77">
        <f t="shared" ca="1" si="3"/>
        <v>1</v>
      </c>
      <c r="F62" s="77">
        <f t="shared" ca="1" si="4"/>
        <v>0</v>
      </c>
      <c r="G62" s="78">
        <f t="shared" ca="1" si="5"/>
        <v>6</v>
      </c>
      <c r="H62" s="78">
        <f t="shared" ca="1" si="6"/>
        <v>6</v>
      </c>
      <c r="I62" s="78">
        <f ca="1">AllPlayers!X59</f>
        <v>155</v>
      </c>
      <c r="K62" s="75" t="str">
        <f t="shared" ca="1" si="7"/>
        <v>Byron Pendry</v>
      </c>
      <c r="L62" s="84" t="str">
        <f t="shared" ca="1" si="8"/>
        <v>(West Byfleet)</v>
      </c>
      <c r="M62" s="86">
        <f t="shared" ca="1" si="9"/>
        <v>0</v>
      </c>
      <c r="N62" s="76">
        <f ca="1">AllPlayers!AC59</f>
        <v>204</v>
      </c>
    </row>
    <row r="63" spans="1:14" x14ac:dyDescent="0.2">
      <c r="A63" s="156">
        <f t="shared" si="10"/>
        <v>59</v>
      </c>
      <c r="B63" s="75" t="str">
        <f t="shared" ca="1" si="0"/>
        <v>Lee Royal</v>
      </c>
      <c r="C63" s="84" t="str">
        <f t="shared" ca="1" si="1"/>
        <v>(St Peter's)</v>
      </c>
      <c r="D63" s="85">
        <f t="shared" ca="1" si="2"/>
        <v>4</v>
      </c>
      <c r="E63" s="77">
        <f t="shared" ca="1" si="3"/>
        <v>1</v>
      </c>
      <c r="F63" s="77">
        <f t="shared" ca="1" si="4"/>
        <v>0</v>
      </c>
      <c r="G63" s="78">
        <f t="shared" ca="1" si="5"/>
        <v>6</v>
      </c>
      <c r="H63" s="78">
        <f t="shared" ca="1" si="6"/>
        <v>6</v>
      </c>
      <c r="I63" s="78">
        <f ca="1">AllPlayers!X60</f>
        <v>107</v>
      </c>
      <c r="K63" s="75" t="str">
        <f t="shared" ca="1" si="7"/>
        <v>Carl Sayer</v>
      </c>
      <c r="L63" s="84" t="str">
        <f t="shared" ca="1" si="8"/>
        <v>(Forestdale)</v>
      </c>
      <c r="M63" s="86">
        <f t="shared" ca="1" si="9"/>
        <v>0</v>
      </c>
      <c r="N63" s="76">
        <f ca="1">AllPlayers!AC60</f>
        <v>84</v>
      </c>
    </row>
    <row r="64" spans="1:14" x14ac:dyDescent="0.2">
      <c r="A64" s="156">
        <f t="shared" si="10"/>
        <v>60</v>
      </c>
      <c r="B64" s="75" t="str">
        <f t="shared" ca="1" si="0"/>
        <v>Matt Carter</v>
      </c>
      <c r="C64" s="84" t="str">
        <f t="shared" ca="1" si="1"/>
        <v>(Arnie's Army)</v>
      </c>
      <c r="D64" s="85">
        <f t="shared" ca="1" si="2"/>
        <v>4</v>
      </c>
      <c r="E64" s="77">
        <f t="shared" ca="1" si="3"/>
        <v>1</v>
      </c>
      <c r="F64" s="77">
        <f t="shared" ca="1" si="4"/>
        <v>0</v>
      </c>
      <c r="G64" s="78">
        <f t="shared" ca="1" si="5"/>
        <v>6</v>
      </c>
      <c r="H64" s="78">
        <f t="shared" ca="1" si="6"/>
        <v>6</v>
      </c>
      <c r="I64" s="78">
        <f ca="1">AllPlayers!X61</f>
        <v>7</v>
      </c>
      <c r="K64" s="75" t="str">
        <f t="shared" ca="1" si="7"/>
        <v>Connor Scutt</v>
      </c>
      <c r="L64" s="84" t="str">
        <f t="shared" ca="1" si="8"/>
        <v>(Bishopsford)</v>
      </c>
      <c r="M64" s="86">
        <f t="shared" ca="1" si="9"/>
        <v>0</v>
      </c>
      <c r="N64" s="76">
        <f ca="1">AllPlayers!AC61</f>
        <v>28</v>
      </c>
    </row>
    <row r="65" spans="1:14" x14ac:dyDescent="0.2">
      <c r="A65" s="156">
        <f t="shared" si="10"/>
        <v>61</v>
      </c>
      <c r="B65" s="75" t="str">
        <f t="shared" ca="1" si="0"/>
        <v>Richard Mclaughlin</v>
      </c>
      <c r="C65" s="84" t="str">
        <f t="shared" ca="1" si="1"/>
        <v>(WWMC)</v>
      </c>
      <c r="D65" s="85">
        <f t="shared" ca="1" si="2"/>
        <v>4</v>
      </c>
      <c r="E65" s="77">
        <f t="shared" ca="1" si="3"/>
        <v>1</v>
      </c>
      <c r="F65" s="77">
        <f t="shared" ca="1" si="4"/>
        <v>0</v>
      </c>
      <c r="G65" s="78">
        <f t="shared" ca="1" si="5"/>
        <v>6</v>
      </c>
      <c r="H65" s="78">
        <f t="shared" ca="1" si="6"/>
        <v>6</v>
      </c>
      <c r="I65" s="78">
        <f ca="1">AllPlayers!X62</f>
        <v>181</v>
      </c>
      <c r="K65" s="75" t="str">
        <f t="shared" ca="1" si="7"/>
        <v xml:space="preserve">Craig Johns </v>
      </c>
      <c r="L65" s="84" t="str">
        <f t="shared" ca="1" si="8"/>
        <v>(Arnie's Army)</v>
      </c>
      <c r="M65" s="86">
        <f t="shared" ca="1" si="9"/>
        <v>0</v>
      </c>
      <c r="N65" s="76">
        <f ca="1">AllPlayers!AC62</f>
        <v>4</v>
      </c>
    </row>
    <row r="66" spans="1:14" x14ac:dyDescent="0.2">
      <c r="A66" s="156">
        <f t="shared" si="10"/>
        <v>62</v>
      </c>
      <c r="B66" s="75" t="str">
        <f t="shared" ca="1" si="0"/>
        <v xml:space="preserve">Stephen Hindson </v>
      </c>
      <c r="C66" s="84" t="str">
        <f t="shared" ca="1" si="1"/>
        <v>(Forestdale)</v>
      </c>
      <c r="D66" s="85">
        <f t="shared" ca="1" si="2"/>
        <v>6</v>
      </c>
      <c r="E66" s="77">
        <f t="shared" ca="1" si="3"/>
        <v>0</v>
      </c>
      <c r="F66" s="77">
        <f t="shared" ca="1" si="4"/>
        <v>0</v>
      </c>
      <c r="G66" s="78">
        <f t="shared" ca="1" si="5"/>
        <v>6</v>
      </c>
      <c r="H66" s="78">
        <f t="shared" ca="1" si="6"/>
        <v>6</v>
      </c>
      <c r="I66" s="78">
        <f ca="1">AllPlayers!X63</f>
        <v>76</v>
      </c>
      <c r="K66" s="75" t="str">
        <f t="shared" ca="1" si="7"/>
        <v xml:space="preserve">Dan Perren </v>
      </c>
      <c r="L66" s="84" t="str">
        <f t="shared" ca="1" si="8"/>
        <v>(Arnie's Army)</v>
      </c>
      <c r="M66" s="86">
        <f t="shared" ca="1" si="9"/>
        <v>0</v>
      </c>
      <c r="N66" s="76">
        <f ca="1">AllPlayers!AC63</f>
        <v>9</v>
      </c>
    </row>
    <row r="67" spans="1:14" x14ac:dyDescent="0.2">
      <c r="A67" s="156">
        <f t="shared" si="10"/>
        <v>63</v>
      </c>
      <c r="B67" s="75" t="str">
        <f t="shared" ca="1" si="0"/>
        <v>Bill Pavitt</v>
      </c>
      <c r="C67" s="84" t="str">
        <f t="shared" ca="1" si="1"/>
        <v>(Epsom)</v>
      </c>
      <c r="D67" s="85">
        <f t="shared" ca="1" si="2"/>
        <v>3</v>
      </c>
      <c r="E67" s="77">
        <f t="shared" ca="1" si="3"/>
        <v>1</v>
      </c>
      <c r="F67" s="77">
        <f t="shared" ca="1" si="4"/>
        <v>0</v>
      </c>
      <c r="G67" s="78">
        <f t="shared" ca="1" si="5"/>
        <v>5</v>
      </c>
      <c r="H67" s="78">
        <f t="shared" ca="1" si="6"/>
        <v>5</v>
      </c>
      <c r="I67" s="78">
        <f ca="1">AllPlayers!X64</f>
        <v>55</v>
      </c>
      <c r="K67" s="75" t="str">
        <f t="shared" ca="1" si="7"/>
        <v>Darren Bryant</v>
      </c>
      <c r="L67" s="84" t="str">
        <f t="shared" ca="1" si="8"/>
        <v>(Farmers)</v>
      </c>
      <c r="M67" s="86">
        <f t="shared" ca="1" si="9"/>
        <v>0</v>
      </c>
      <c r="N67" s="76">
        <f ca="1">AllPlayers!AC64</f>
        <v>152</v>
      </c>
    </row>
    <row r="68" spans="1:14" x14ac:dyDescent="0.2">
      <c r="A68" s="156">
        <f t="shared" si="10"/>
        <v>64</v>
      </c>
      <c r="B68" s="75" t="str">
        <f t="shared" ca="1" si="0"/>
        <v>Dave Crook</v>
      </c>
      <c r="C68" s="84" t="str">
        <f t="shared" ca="1" si="1"/>
        <v>(Farmers)</v>
      </c>
      <c r="D68" s="85">
        <f t="shared" ca="1" si="2"/>
        <v>3</v>
      </c>
      <c r="E68" s="77">
        <f t="shared" ca="1" si="3"/>
        <v>1</v>
      </c>
      <c r="F68" s="77">
        <f t="shared" ca="1" si="4"/>
        <v>0</v>
      </c>
      <c r="G68" s="78">
        <f t="shared" ca="1" si="5"/>
        <v>5</v>
      </c>
      <c r="H68" s="78">
        <f t="shared" ca="1" si="6"/>
        <v>5</v>
      </c>
      <c r="I68" s="78">
        <f ca="1">AllPlayers!X65</f>
        <v>154</v>
      </c>
      <c r="K68" s="75" t="str">
        <f t="shared" ca="1" si="7"/>
        <v>Darren Everret</v>
      </c>
      <c r="L68" s="84" t="str">
        <f t="shared" ca="1" si="8"/>
        <v>(Arnie's Army)</v>
      </c>
      <c r="M68" s="86">
        <f t="shared" ca="1" si="9"/>
        <v>0</v>
      </c>
      <c r="N68" s="76">
        <f ca="1">AllPlayers!AC65</f>
        <v>10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Laurie Selbie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</v>
      </c>
      <c r="E69" s="77">
        <f t="shared" ref="E69:E132" ca="1" si="14">IF(AND(J66=FALSE,H69=0),"",ROUND(VLOOKUP($I69,PlayerID,18,FALSE),0))</f>
        <v>1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5</v>
      </c>
      <c r="H69" s="78">
        <f t="shared" ref="H69:H132" ca="1" si="17">IF(ISNA(I69),0,VLOOKUP($I69,PlayerID,20,FALSE))</f>
        <v>5</v>
      </c>
      <c r="I69" s="78">
        <f ca="1">AllPlayers!X66</f>
        <v>157</v>
      </c>
      <c r="K69" s="75" t="str">
        <f t="shared" ref="K69:K132" ca="1" si="18">IF(ISNA(N69),"",VLOOKUP(N69,PlayerID,2,FALSE))</f>
        <v>Darryl Pilgrim</v>
      </c>
      <c r="L69" s="84" t="str">
        <f t="shared" ref="L69:L132" ca="1" si="19">IF(LEN(K69)&gt;0,VLOOKUP(VLOOKUP($N69,PlayerID,3,FALSE),Teams,3,FALSE),"")</f>
        <v>(WPBL)</v>
      </c>
      <c r="M69" s="86">
        <f t="shared" ref="M69:M132" ca="1" si="20">IF(LEN(K69)&gt;0,VLOOKUP(N69,PlayerID,25,FALSE),"")</f>
        <v>0</v>
      </c>
      <c r="N69" s="76">
        <f ca="1">AllPlayers!AC66</f>
        <v>232</v>
      </c>
    </row>
    <row r="70" spans="1:14" x14ac:dyDescent="0.2">
      <c r="A70" s="156">
        <f t="shared" si="10"/>
        <v>66</v>
      </c>
      <c r="B70" s="75" t="str">
        <f t="shared" ca="1" si="11"/>
        <v>Martin Byrne</v>
      </c>
      <c r="C70" s="84" t="str">
        <f t="shared" ca="1" si="12"/>
        <v>(Epsom)</v>
      </c>
      <c r="D70" s="85">
        <f t="shared" ca="1" si="13"/>
        <v>3</v>
      </c>
      <c r="E70" s="77">
        <f t="shared" ca="1" si="14"/>
        <v>1</v>
      </c>
      <c r="F70" s="77">
        <f t="shared" ca="1" si="15"/>
        <v>0</v>
      </c>
      <c r="G70" s="78">
        <f t="shared" ca="1" si="16"/>
        <v>5</v>
      </c>
      <c r="H70" s="78">
        <f t="shared" ca="1" si="17"/>
        <v>5</v>
      </c>
      <c r="I70" s="78">
        <f ca="1">AllPlayers!X67</f>
        <v>51</v>
      </c>
      <c r="K70" s="75" t="str">
        <f t="shared" ca="1" si="18"/>
        <v>Daryl Clark</v>
      </c>
      <c r="L70" s="84" t="str">
        <f t="shared" ca="1" si="19"/>
        <v>(Bishopsford)</v>
      </c>
      <c r="M70" s="86">
        <f t="shared" ca="1" si="20"/>
        <v>0</v>
      </c>
      <c r="N70" s="76">
        <f ca="1">AllPlayers!AC67</f>
        <v>30</v>
      </c>
    </row>
    <row r="71" spans="1:14" x14ac:dyDescent="0.2">
      <c r="A71" s="156">
        <f t="shared" ref="A71:A134" si="21">A70+1</f>
        <v>67</v>
      </c>
      <c r="B71" s="75" t="str">
        <f t="shared" ca="1" si="11"/>
        <v>Andy Gillam</v>
      </c>
      <c r="C71" s="84" t="str">
        <f t="shared" ca="1" si="12"/>
        <v>(Forestdale)</v>
      </c>
      <c r="D71" s="85">
        <f t="shared" ca="1" si="13"/>
        <v>5</v>
      </c>
      <c r="E71" s="77">
        <f t="shared" ca="1" si="14"/>
        <v>0</v>
      </c>
      <c r="F71" s="77">
        <f t="shared" ca="1" si="15"/>
        <v>0</v>
      </c>
      <c r="G71" s="78">
        <f t="shared" ca="1" si="16"/>
        <v>5</v>
      </c>
      <c r="H71" s="78">
        <f t="shared" ca="1" si="17"/>
        <v>5</v>
      </c>
      <c r="I71" s="78">
        <f ca="1">AllPlayers!X68</f>
        <v>83</v>
      </c>
      <c r="K71" s="75" t="str">
        <f t="shared" ca="1" si="18"/>
        <v>Dave Askew</v>
      </c>
      <c r="L71" s="84" t="str">
        <f t="shared" ca="1" si="19"/>
        <v>(WWMC)</v>
      </c>
      <c r="M71" s="86">
        <f t="shared" ca="1" si="20"/>
        <v>0</v>
      </c>
      <c r="N71" s="76">
        <f ca="1">AllPlayers!AC68</f>
        <v>184</v>
      </c>
    </row>
    <row r="72" spans="1:14" x14ac:dyDescent="0.2">
      <c r="A72" s="156">
        <f t="shared" si="21"/>
        <v>68</v>
      </c>
      <c r="B72" s="75" t="str">
        <f t="shared" ca="1" si="11"/>
        <v>Des Barry</v>
      </c>
      <c r="C72" s="84" t="str">
        <f t="shared" ca="1" si="12"/>
        <v>(Bishopsford)</v>
      </c>
      <c r="D72" s="85">
        <f t="shared" ca="1" si="13"/>
        <v>2</v>
      </c>
      <c r="E72" s="77">
        <f t="shared" ca="1" si="14"/>
        <v>1</v>
      </c>
      <c r="F72" s="77">
        <f t="shared" ca="1" si="15"/>
        <v>0</v>
      </c>
      <c r="G72" s="78">
        <f t="shared" ca="1" si="16"/>
        <v>4</v>
      </c>
      <c r="H72" s="78">
        <f t="shared" ca="1" si="17"/>
        <v>4</v>
      </c>
      <c r="I72" s="78">
        <f ca="1">AllPlayers!X69</f>
        <v>29</v>
      </c>
      <c r="K72" s="75" t="str">
        <f t="shared" ca="1" si="18"/>
        <v>Dave Crook</v>
      </c>
      <c r="L72" s="84" t="str">
        <f t="shared" ca="1" si="19"/>
        <v>(Farmers)</v>
      </c>
      <c r="M72" s="86">
        <f t="shared" ca="1" si="20"/>
        <v>0</v>
      </c>
      <c r="N72" s="76">
        <f ca="1">AllPlayers!AC69</f>
        <v>154</v>
      </c>
    </row>
    <row r="73" spans="1:14" x14ac:dyDescent="0.2">
      <c r="A73" s="156">
        <f t="shared" si="21"/>
        <v>69</v>
      </c>
      <c r="B73" s="75" t="str">
        <f t="shared" ca="1" si="11"/>
        <v>Ian Chalkley</v>
      </c>
      <c r="C73" s="84" t="str">
        <f t="shared" ca="1" si="12"/>
        <v>(West Byfleet)</v>
      </c>
      <c r="D73" s="85">
        <f t="shared" ca="1" si="13"/>
        <v>2</v>
      </c>
      <c r="E73" s="77">
        <f t="shared" ca="1" si="14"/>
        <v>1</v>
      </c>
      <c r="F73" s="77">
        <f t="shared" ca="1" si="15"/>
        <v>0</v>
      </c>
      <c r="G73" s="78">
        <f t="shared" ca="1" si="16"/>
        <v>4</v>
      </c>
      <c r="H73" s="78">
        <f t="shared" ca="1" si="17"/>
        <v>4</v>
      </c>
      <c r="I73" s="78">
        <f ca="1">AllPlayers!X70</f>
        <v>203</v>
      </c>
      <c r="K73" s="75" t="str">
        <f t="shared" ca="1" si="18"/>
        <v>Dave Godfrey</v>
      </c>
      <c r="L73" s="84" t="str">
        <f t="shared" ca="1" si="19"/>
        <v>(Forestdale)</v>
      </c>
      <c r="M73" s="86">
        <f t="shared" ca="1" si="20"/>
        <v>0</v>
      </c>
      <c r="N73" s="76">
        <f ca="1">AllPlayers!AC70</f>
        <v>80</v>
      </c>
    </row>
    <row r="74" spans="1:14" x14ac:dyDescent="0.2">
      <c r="A74" s="156">
        <f t="shared" si="21"/>
        <v>70</v>
      </c>
      <c r="B74" s="75" t="str">
        <f t="shared" ca="1" si="11"/>
        <v>Lee Jeffrey</v>
      </c>
      <c r="C74" s="84" t="str">
        <f t="shared" ca="1" si="12"/>
        <v>(Bishopsford)</v>
      </c>
      <c r="D74" s="85">
        <f t="shared" ca="1" si="13"/>
        <v>2</v>
      </c>
      <c r="E74" s="77">
        <f t="shared" ca="1" si="14"/>
        <v>1</v>
      </c>
      <c r="F74" s="77">
        <f t="shared" ca="1" si="15"/>
        <v>0</v>
      </c>
      <c r="G74" s="78">
        <f t="shared" ca="1" si="16"/>
        <v>4</v>
      </c>
      <c r="H74" s="78">
        <f t="shared" ca="1" si="17"/>
        <v>4</v>
      </c>
      <c r="I74" s="78">
        <f ca="1">AllPlayers!X71</f>
        <v>34</v>
      </c>
      <c r="K74" s="75" t="str">
        <f t="shared" ca="1" si="18"/>
        <v>Dave Mann</v>
      </c>
      <c r="L74" s="84" t="str">
        <f t="shared" ca="1" si="19"/>
        <v>(Epsom)</v>
      </c>
      <c r="M74" s="86">
        <f t="shared" ca="1" si="20"/>
        <v>0</v>
      </c>
      <c r="N74" s="76">
        <f ca="1">AllPlayers!AC71</f>
        <v>56</v>
      </c>
    </row>
    <row r="75" spans="1:14" x14ac:dyDescent="0.2">
      <c r="A75" s="156">
        <f t="shared" si="21"/>
        <v>71</v>
      </c>
      <c r="B75" s="75" t="str">
        <f t="shared" ca="1" si="11"/>
        <v>Ron Godbeer</v>
      </c>
      <c r="C75" s="84" t="str">
        <f t="shared" ca="1" si="12"/>
        <v>(WWMC)</v>
      </c>
      <c r="D75" s="85">
        <f t="shared" ca="1" si="13"/>
        <v>2</v>
      </c>
      <c r="E75" s="77">
        <f t="shared" ca="1" si="14"/>
        <v>1</v>
      </c>
      <c r="F75" s="77">
        <f t="shared" ca="1" si="15"/>
        <v>0</v>
      </c>
      <c r="G75" s="78">
        <f t="shared" ca="1" si="16"/>
        <v>4</v>
      </c>
      <c r="H75" s="78">
        <f t="shared" ca="1" si="17"/>
        <v>4</v>
      </c>
      <c r="I75" s="78">
        <f ca="1">AllPlayers!X72</f>
        <v>182</v>
      </c>
      <c r="K75" s="75" t="str">
        <f t="shared" ca="1" si="18"/>
        <v>Dave McIntosh</v>
      </c>
      <c r="L75" s="84" t="str">
        <f t="shared" ca="1" si="19"/>
        <v>(St Peter's)</v>
      </c>
      <c r="M75" s="86">
        <f t="shared" ca="1" si="20"/>
        <v>0</v>
      </c>
      <c r="N75" s="76">
        <f ca="1">AllPlayers!AC72</f>
        <v>102</v>
      </c>
    </row>
    <row r="76" spans="1:14" x14ac:dyDescent="0.2">
      <c r="A76" s="156">
        <f t="shared" si="21"/>
        <v>72</v>
      </c>
      <c r="B76" s="75" t="str">
        <f t="shared" ca="1" si="11"/>
        <v>Ian Thorley</v>
      </c>
      <c r="C76" s="84" t="str">
        <f t="shared" ca="1" si="12"/>
        <v>(Bishopsford)</v>
      </c>
      <c r="D76" s="85">
        <f t="shared" ca="1" si="13"/>
        <v>4</v>
      </c>
      <c r="E76" s="77">
        <f t="shared" ca="1" si="14"/>
        <v>0</v>
      </c>
      <c r="F76" s="77">
        <f t="shared" ca="1" si="15"/>
        <v>0</v>
      </c>
      <c r="G76" s="78">
        <f t="shared" ca="1" si="16"/>
        <v>4</v>
      </c>
      <c r="H76" s="78">
        <f t="shared" ca="1" si="17"/>
        <v>4</v>
      </c>
      <c r="I76" s="78">
        <f ca="1">AllPlayers!X73</f>
        <v>36</v>
      </c>
      <c r="K76" s="75" t="str">
        <f t="shared" ca="1" si="18"/>
        <v>Des Barry</v>
      </c>
      <c r="L76" s="84" t="str">
        <f t="shared" ca="1" si="19"/>
        <v>(Bishopsford)</v>
      </c>
      <c r="M76" s="86">
        <f t="shared" ca="1" si="20"/>
        <v>0</v>
      </c>
      <c r="N76" s="76">
        <f ca="1">AllPlayers!AC73</f>
        <v>29</v>
      </c>
    </row>
    <row r="77" spans="1:14" x14ac:dyDescent="0.2">
      <c r="A77" s="156">
        <f t="shared" si="21"/>
        <v>73</v>
      </c>
      <c r="B77" s="75" t="str">
        <f t="shared" ca="1" si="11"/>
        <v>James Taylor</v>
      </c>
      <c r="C77" s="84" t="str">
        <f t="shared" ca="1" si="12"/>
        <v>(St Peter's)</v>
      </c>
      <c r="D77" s="85">
        <f t="shared" ca="1" si="13"/>
        <v>4</v>
      </c>
      <c r="E77" s="77">
        <f t="shared" ca="1" si="14"/>
        <v>0</v>
      </c>
      <c r="F77" s="77">
        <f t="shared" ca="1" si="15"/>
        <v>0</v>
      </c>
      <c r="G77" s="78">
        <f t="shared" ca="1" si="16"/>
        <v>4</v>
      </c>
      <c r="H77" s="78">
        <f t="shared" ca="1" si="17"/>
        <v>4</v>
      </c>
      <c r="I77" s="78">
        <f ca="1">AllPlayers!X74</f>
        <v>105</v>
      </c>
      <c r="K77" s="75" t="str">
        <f t="shared" ca="1" si="18"/>
        <v>Gary Trodd</v>
      </c>
      <c r="L77" s="84" t="str">
        <f t="shared" ca="1" si="19"/>
        <v>(Forestdale)</v>
      </c>
      <c r="M77" s="86">
        <f t="shared" ca="1" si="20"/>
        <v>0</v>
      </c>
      <c r="N77" s="76">
        <f ca="1">AllPlayers!AC74</f>
        <v>77</v>
      </c>
    </row>
    <row r="78" spans="1:14" x14ac:dyDescent="0.2">
      <c r="A78" s="156">
        <f t="shared" si="21"/>
        <v>74</v>
      </c>
      <c r="B78" s="75" t="str">
        <f t="shared" ca="1" si="11"/>
        <v>Byron Pendry</v>
      </c>
      <c r="C78" s="84" t="str">
        <f t="shared" ca="1" si="12"/>
        <v>(West Byfleet)</v>
      </c>
      <c r="D78" s="85">
        <f t="shared" ca="1" si="13"/>
        <v>3</v>
      </c>
      <c r="E78" s="77">
        <f t="shared" ca="1" si="14"/>
        <v>0</v>
      </c>
      <c r="F78" s="77">
        <f t="shared" ca="1" si="15"/>
        <v>0</v>
      </c>
      <c r="G78" s="78">
        <f t="shared" ca="1" si="16"/>
        <v>3</v>
      </c>
      <c r="H78" s="78">
        <f t="shared" ca="1" si="17"/>
        <v>3</v>
      </c>
      <c r="I78" s="78">
        <f ca="1">AllPlayers!X75</f>
        <v>204</v>
      </c>
      <c r="K78" s="75" t="str">
        <f t="shared" ca="1" si="18"/>
        <v>Greg Martin</v>
      </c>
      <c r="L78" s="84" t="str">
        <f t="shared" ca="1" si="19"/>
        <v>(St Peter's)</v>
      </c>
      <c r="M78" s="86">
        <f t="shared" ca="1" si="20"/>
        <v>0</v>
      </c>
      <c r="N78" s="76">
        <f ca="1">AllPlayers!AC75</f>
        <v>111</v>
      </c>
    </row>
    <row r="79" spans="1:14" x14ac:dyDescent="0.2">
      <c r="A79" s="156">
        <f t="shared" si="21"/>
        <v>75</v>
      </c>
      <c r="B79" s="75" t="str">
        <f t="shared" ca="1" si="11"/>
        <v>Dave Horan</v>
      </c>
      <c r="C79" s="84" t="str">
        <f t="shared" ca="1" si="12"/>
        <v>(Sunbury)</v>
      </c>
      <c r="D79" s="85">
        <f t="shared" ca="1" si="13"/>
        <v>3</v>
      </c>
      <c r="E79" s="77">
        <f t="shared" ca="1" si="14"/>
        <v>0</v>
      </c>
      <c r="F79" s="77">
        <f t="shared" ca="1" si="15"/>
        <v>0</v>
      </c>
      <c r="G79" s="78">
        <f t="shared" ca="1" si="16"/>
        <v>3</v>
      </c>
      <c r="H79" s="78">
        <f t="shared" ca="1" si="17"/>
        <v>3</v>
      </c>
      <c r="I79" s="78">
        <f ca="1">AllPlayers!X76</f>
        <v>133</v>
      </c>
      <c r="K79" s="75" t="str">
        <f t="shared" ca="1" si="18"/>
        <v>Ian Chalkley</v>
      </c>
      <c r="L79" s="84" t="str">
        <f t="shared" ca="1" si="19"/>
        <v>(West Byfleet)</v>
      </c>
      <c r="M79" s="86">
        <f t="shared" ca="1" si="20"/>
        <v>0</v>
      </c>
      <c r="N79" s="76">
        <f ca="1">AllPlayers!AC76</f>
        <v>203</v>
      </c>
    </row>
    <row r="80" spans="1:14" x14ac:dyDescent="0.2">
      <c r="A80" s="156">
        <f t="shared" si="21"/>
        <v>76</v>
      </c>
      <c r="B80" s="75" t="str">
        <f t="shared" ca="1" si="11"/>
        <v>Matthew Chamberlain</v>
      </c>
      <c r="C80" s="84" t="str">
        <f t="shared" ca="1" si="12"/>
        <v>(Forestdale)</v>
      </c>
      <c r="D80" s="85">
        <f t="shared" ca="1" si="13"/>
        <v>3</v>
      </c>
      <c r="E80" s="77">
        <f t="shared" ca="1" si="14"/>
        <v>0</v>
      </c>
      <c r="F80" s="77">
        <f t="shared" ca="1" si="15"/>
        <v>0</v>
      </c>
      <c r="G80" s="78">
        <f t="shared" ca="1" si="16"/>
        <v>3</v>
      </c>
      <c r="H80" s="78">
        <f t="shared" ca="1" si="17"/>
        <v>3</v>
      </c>
      <c r="I80" s="78">
        <f ca="1">AllPlayers!X77</f>
        <v>82</v>
      </c>
      <c r="K80" s="75" t="str">
        <f t="shared" ca="1" si="18"/>
        <v>Ian Gower</v>
      </c>
      <c r="L80" s="84" t="str">
        <f t="shared" ca="1" si="19"/>
        <v>(Bishopsford)</v>
      </c>
      <c r="M80" s="86">
        <f t="shared" ca="1" si="20"/>
        <v>0</v>
      </c>
      <c r="N80" s="76">
        <f ca="1">AllPlayers!AC77</f>
        <v>37</v>
      </c>
    </row>
    <row r="81" spans="1:14" x14ac:dyDescent="0.2">
      <c r="A81" s="156">
        <f t="shared" si="21"/>
        <v>77</v>
      </c>
      <c r="B81" s="75" t="str">
        <f t="shared" ca="1" si="11"/>
        <v>Paul Mew</v>
      </c>
      <c r="C81" s="84" t="str">
        <f t="shared" ca="1" si="12"/>
        <v>(Bishopsford)</v>
      </c>
      <c r="D81" s="85">
        <f t="shared" ca="1" si="13"/>
        <v>3</v>
      </c>
      <c r="E81" s="77">
        <f t="shared" ca="1" si="14"/>
        <v>0</v>
      </c>
      <c r="F81" s="77">
        <f t="shared" ca="1" si="15"/>
        <v>0</v>
      </c>
      <c r="G81" s="78">
        <f t="shared" ca="1" si="16"/>
        <v>3</v>
      </c>
      <c r="H81" s="78">
        <f t="shared" ca="1" si="17"/>
        <v>3</v>
      </c>
      <c r="I81" s="78">
        <f ca="1">AllPlayers!X78</f>
        <v>35</v>
      </c>
      <c r="K81" s="75" t="str">
        <f t="shared" ca="1" si="18"/>
        <v>Jack Carter</v>
      </c>
      <c r="L81" s="84" t="str">
        <f t="shared" ca="1" si="19"/>
        <v>(Farmers)</v>
      </c>
      <c r="M81" s="86">
        <f t="shared" ca="1" si="20"/>
        <v>0</v>
      </c>
      <c r="N81" s="76">
        <f ca="1">AllPlayers!AC78</f>
        <v>155</v>
      </c>
    </row>
    <row r="82" spans="1:14" x14ac:dyDescent="0.2">
      <c r="A82" s="156">
        <f t="shared" si="21"/>
        <v>78</v>
      </c>
      <c r="B82" s="75" t="str">
        <f t="shared" ca="1" si="11"/>
        <v>Carl Chambers</v>
      </c>
      <c r="C82" s="84" t="str">
        <f t="shared" ca="1" si="12"/>
        <v>(West Byfleet)</v>
      </c>
      <c r="D82" s="85">
        <f t="shared" ca="1" si="13"/>
        <v>2</v>
      </c>
      <c r="E82" s="77">
        <f t="shared" ca="1" si="14"/>
        <v>0</v>
      </c>
      <c r="F82" s="77">
        <f t="shared" ca="1" si="15"/>
        <v>0</v>
      </c>
      <c r="G82" s="78">
        <f t="shared" ca="1" si="16"/>
        <v>2</v>
      </c>
      <c r="H82" s="78">
        <f t="shared" ca="1" si="17"/>
        <v>2</v>
      </c>
      <c r="I82" s="78">
        <f ca="1">AllPlayers!X79</f>
        <v>215</v>
      </c>
      <c r="K82" s="75" t="str">
        <f t="shared" ca="1" si="18"/>
        <v>Jake Carter</v>
      </c>
      <c r="L82" s="84" t="str">
        <f t="shared" ca="1" si="19"/>
        <v>(West Byfleet)</v>
      </c>
      <c r="M82" s="86">
        <f t="shared" ca="1" si="20"/>
        <v>0</v>
      </c>
      <c r="N82" s="76">
        <f ca="1">AllPlayers!AC79</f>
        <v>211</v>
      </c>
    </row>
    <row r="83" spans="1:14" x14ac:dyDescent="0.2">
      <c r="A83" s="156">
        <f t="shared" si="21"/>
        <v>79</v>
      </c>
      <c r="B83" s="75" t="str">
        <f t="shared" ca="1" si="11"/>
        <v>Jake Darter</v>
      </c>
      <c r="C83" s="84" t="str">
        <f t="shared" ca="1" si="12"/>
        <v>(Bishopsford)</v>
      </c>
      <c r="D83" s="85">
        <f t="shared" ca="1" si="13"/>
        <v>2</v>
      </c>
      <c r="E83" s="77">
        <f t="shared" ca="1" si="14"/>
        <v>0</v>
      </c>
      <c r="F83" s="77">
        <f t="shared" ca="1" si="15"/>
        <v>0</v>
      </c>
      <c r="G83" s="78">
        <f t="shared" ca="1" si="16"/>
        <v>2</v>
      </c>
      <c r="H83" s="78">
        <f t="shared" ca="1" si="17"/>
        <v>2</v>
      </c>
      <c r="I83" s="78">
        <f ca="1">AllPlayers!X80</f>
        <v>32</v>
      </c>
      <c r="K83" s="75" t="str">
        <f t="shared" ca="1" si="18"/>
        <v>Jake Darter</v>
      </c>
      <c r="L83" s="84" t="str">
        <f t="shared" ca="1" si="19"/>
        <v>(Bishopsford)</v>
      </c>
      <c r="M83" s="86">
        <f t="shared" ca="1" si="20"/>
        <v>0</v>
      </c>
      <c r="N83" s="76">
        <f ca="1">AllPlayers!AC80</f>
        <v>32</v>
      </c>
    </row>
    <row r="84" spans="1:14" x14ac:dyDescent="0.2">
      <c r="A84" s="156">
        <f t="shared" si="21"/>
        <v>80</v>
      </c>
      <c r="B84" s="75" t="str">
        <f t="shared" ca="1" si="11"/>
        <v>James Kent</v>
      </c>
      <c r="C84" s="84" t="str">
        <f t="shared" ca="1" si="12"/>
        <v>(West Byfleet)</v>
      </c>
      <c r="D84" s="85">
        <f t="shared" ca="1" si="13"/>
        <v>2</v>
      </c>
      <c r="E84" s="77">
        <f t="shared" ca="1" si="14"/>
        <v>0</v>
      </c>
      <c r="F84" s="77">
        <f t="shared" ca="1" si="15"/>
        <v>0</v>
      </c>
      <c r="G84" s="78">
        <f t="shared" ca="1" si="16"/>
        <v>2</v>
      </c>
      <c r="H84" s="78">
        <f t="shared" ca="1" si="17"/>
        <v>2</v>
      </c>
      <c r="I84" s="78">
        <f ca="1">AllPlayers!X81</f>
        <v>205</v>
      </c>
      <c r="K84" s="75" t="str">
        <f t="shared" ca="1" si="18"/>
        <v>James Willcox</v>
      </c>
      <c r="L84" s="84" t="str">
        <f t="shared" ca="1" si="19"/>
        <v>(Epsom)</v>
      </c>
      <c r="M84" s="86">
        <f t="shared" ca="1" si="20"/>
        <v>0</v>
      </c>
      <c r="N84" s="76">
        <f ca="1">AllPlayers!AC81</f>
        <v>52</v>
      </c>
    </row>
    <row r="85" spans="1:14" x14ac:dyDescent="0.2">
      <c r="A85" s="156">
        <f t="shared" si="21"/>
        <v>81</v>
      </c>
      <c r="B85" s="75" t="str">
        <f t="shared" ca="1" si="11"/>
        <v>Mel Bridger</v>
      </c>
      <c r="C85" s="84" t="str">
        <f t="shared" ca="1" si="12"/>
        <v>(Farmers)</v>
      </c>
      <c r="D85" s="85">
        <f t="shared" ca="1" si="13"/>
        <v>1</v>
      </c>
      <c r="E85" s="77">
        <f t="shared" ca="1" si="14"/>
        <v>0</v>
      </c>
      <c r="F85" s="77">
        <f t="shared" ca="1" si="15"/>
        <v>0</v>
      </c>
      <c r="G85" s="78">
        <f t="shared" ca="1" si="16"/>
        <v>1</v>
      </c>
      <c r="H85" s="78">
        <f t="shared" ca="1" si="17"/>
        <v>1</v>
      </c>
      <c r="I85" s="78">
        <f ca="1">AllPlayers!X82</f>
        <v>160</v>
      </c>
      <c r="K85" s="75" t="str">
        <f t="shared" ca="1" si="18"/>
        <v>Kirk DeRuyter</v>
      </c>
      <c r="L85" s="84" t="str">
        <f t="shared" ca="1" si="19"/>
        <v>(WPBL)</v>
      </c>
      <c r="M85" s="86">
        <f t="shared" ca="1" si="20"/>
        <v>0</v>
      </c>
      <c r="N85" s="76">
        <f ca="1">AllPlayers!AC82</f>
        <v>233</v>
      </c>
    </row>
    <row r="86" spans="1:14" x14ac:dyDescent="0.2">
      <c r="A86" s="156">
        <f t="shared" si="21"/>
        <v>82</v>
      </c>
      <c r="B86" s="75" t="str">
        <f t="shared" ca="1" si="11"/>
        <v>Wayne Harrison</v>
      </c>
      <c r="C86" s="84" t="str">
        <f t="shared" ca="1" si="12"/>
        <v>(Forestdale)</v>
      </c>
      <c r="D86" s="85">
        <f t="shared" ca="1" si="13"/>
        <v>1</v>
      </c>
      <c r="E86" s="77">
        <f t="shared" ca="1" si="14"/>
        <v>0</v>
      </c>
      <c r="F86" s="77">
        <f t="shared" ca="1" si="15"/>
        <v>0</v>
      </c>
      <c r="G86" s="78">
        <f t="shared" ca="1" si="16"/>
        <v>1</v>
      </c>
      <c r="H86" s="78">
        <f t="shared" ca="1" si="17"/>
        <v>1</v>
      </c>
      <c r="I86" s="78">
        <f ca="1">AllPlayers!X83</f>
        <v>81</v>
      </c>
      <c r="K86" s="75" t="str">
        <f t="shared" ca="1" si="18"/>
        <v>Laurie Selbie</v>
      </c>
      <c r="L86" s="84" t="str">
        <f t="shared" ca="1" si="19"/>
        <v>(Farmers)</v>
      </c>
      <c r="M86" s="86">
        <f t="shared" ca="1" si="20"/>
        <v>0</v>
      </c>
      <c r="N86" s="76">
        <f ca="1">AllPlayers!AC83</f>
        <v>157</v>
      </c>
    </row>
    <row r="87" spans="1:14" x14ac:dyDescent="0.2">
      <c r="A87" s="156">
        <f t="shared" si="21"/>
        <v>83</v>
      </c>
      <c r="B87" s="75" t="str">
        <f t="shared" ca="1" si="11"/>
        <v/>
      </c>
      <c r="C87" s="84" t="str">
        <f t="shared" ca="1" si="12"/>
        <v/>
      </c>
      <c r="D87" s="85" t="str">
        <f t="shared" ca="1" si="13"/>
        <v/>
      </c>
      <c r="E87" s="77" t="str">
        <f t="shared" ca="1" si="14"/>
        <v/>
      </c>
      <c r="F87" s="77" t="str">
        <f t="shared" ca="1" si="15"/>
        <v/>
      </c>
      <c r="G87" s="78" t="str">
        <f t="shared" ca="1" si="16"/>
        <v/>
      </c>
      <c r="H87" s="78">
        <f t="shared" ca="1" si="17"/>
        <v>0</v>
      </c>
      <c r="I87" s="78" t="e">
        <f ca="1">AllPlayers!X84</f>
        <v>#N/A</v>
      </c>
      <c r="K87" s="75" t="str">
        <f t="shared" ca="1" si="18"/>
        <v>Lee Campbell</v>
      </c>
      <c r="L87" s="84" t="str">
        <f t="shared" ca="1" si="19"/>
        <v>(Bishopsford)</v>
      </c>
      <c r="M87" s="86">
        <f t="shared" ca="1" si="20"/>
        <v>0</v>
      </c>
      <c r="N87" s="76">
        <f ca="1">AllPlayers!AC84</f>
        <v>31</v>
      </c>
    </row>
    <row r="88" spans="1:14" x14ac:dyDescent="0.2">
      <c r="A88" s="156">
        <f t="shared" si="21"/>
        <v>84</v>
      </c>
      <c r="B88" s="75" t="str">
        <f t="shared" ca="1" si="11"/>
        <v/>
      </c>
      <c r="C88" s="84" t="str">
        <f t="shared" ca="1" si="12"/>
        <v/>
      </c>
      <c r="D88" s="85" t="str">
        <f t="shared" ca="1" si="13"/>
        <v/>
      </c>
      <c r="E88" s="77" t="str">
        <f t="shared" ca="1" si="14"/>
        <v/>
      </c>
      <c r="F88" s="77" t="str">
        <f t="shared" ca="1" si="15"/>
        <v/>
      </c>
      <c r="G88" s="78" t="str">
        <f t="shared" ca="1" si="16"/>
        <v/>
      </c>
      <c r="H88" s="78">
        <f t="shared" ca="1" si="17"/>
        <v>0</v>
      </c>
      <c r="I88" s="78" t="e">
        <f ca="1">AllPlayers!X85</f>
        <v>#N/A</v>
      </c>
      <c r="K88" s="75" t="str">
        <f t="shared" ca="1" si="18"/>
        <v>Lee Jeffrey</v>
      </c>
      <c r="L88" s="84" t="str">
        <f t="shared" ca="1" si="19"/>
        <v>(Bishopsford)</v>
      </c>
      <c r="M88" s="86">
        <f t="shared" ca="1" si="20"/>
        <v>0</v>
      </c>
      <c r="N88" s="76">
        <f ca="1">AllPlayers!AC85</f>
        <v>34</v>
      </c>
    </row>
    <row r="89" spans="1:14" x14ac:dyDescent="0.2">
      <c r="A89" s="156">
        <f t="shared" si="21"/>
        <v>85</v>
      </c>
      <c r="B89" s="75" t="str">
        <f t="shared" ca="1" si="11"/>
        <v/>
      </c>
      <c r="C89" s="84" t="str">
        <f t="shared" ca="1" si="12"/>
        <v/>
      </c>
      <c r="D89" s="85" t="str">
        <f t="shared" ca="1" si="13"/>
        <v/>
      </c>
      <c r="E89" s="77" t="str">
        <f t="shared" ca="1" si="14"/>
        <v/>
      </c>
      <c r="F89" s="77" t="str">
        <f t="shared" ca="1" si="15"/>
        <v/>
      </c>
      <c r="G89" s="78" t="str">
        <f t="shared" ca="1" si="16"/>
        <v/>
      </c>
      <c r="H89" s="78">
        <f t="shared" ca="1" si="17"/>
        <v>0</v>
      </c>
      <c r="I89" s="78" t="e">
        <f ca="1">AllPlayers!X86</f>
        <v>#N/A</v>
      </c>
      <c r="K89" s="75" t="str">
        <f t="shared" ca="1" si="18"/>
        <v>Lee Royal</v>
      </c>
      <c r="L89" s="84" t="str">
        <f t="shared" ca="1" si="19"/>
        <v>(St Peter's)</v>
      </c>
      <c r="M89" s="86">
        <f t="shared" ca="1" si="20"/>
        <v>0</v>
      </c>
      <c r="N89" s="76">
        <f ca="1">AllPlayers!AC86</f>
        <v>107</v>
      </c>
    </row>
    <row r="90" spans="1:14" x14ac:dyDescent="0.2">
      <c r="A90" s="156">
        <f t="shared" si="21"/>
        <v>86</v>
      </c>
      <c r="B90" s="75" t="str">
        <f t="shared" ca="1" si="11"/>
        <v/>
      </c>
      <c r="C90" s="84" t="str">
        <f t="shared" ca="1" si="12"/>
        <v/>
      </c>
      <c r="D90" s="85" t="str">
        <f t="shared" ca="1" si="13"/>
        <v/>
      </c>
      <c r="E90" s="77" t="str">
        <f t="shared" ca="1" si="14"/>
        <v/>
      </c>
      <c r="F90" s="77" t="str">
        <f t="shared" ca="1" si="15"/>
        <v/>
      </c>
      <c r="G90" s="78" t="str">
        <f t="shared" ca="1" si="16"/>
        <v/>
      </c>
      <c r="H90" s="78">
        <f t="shared" ca="1" si="17"/>
        <v>0</v>
      </c>
      <c r="I90" s="78" t="e">
        <f ca="1">AllPlayers!X87</f>
        <v>#N/A</v>
      </c>
      <c r="K90" s="75" t="str">
        <f t="shared" ca="1" si="18"/>
        <v>Luke Wathen</v>
      </c>
      <c r="L90" s="84" t="str">
        <f t="shared" ca="1" si="19"/>
        <v>(Sunbury)</v>
      </c>
      <c r="M90" s="86">
        <f t="shared" ca="1" si="20"/>
        <v>0</v>
      </c>
      <c r="N90" s="76">
        <f ca="1">AllPlayers!AC87</f>
        <v>129</v>
      </c>
    </row>
    <row r="91" spans="1:14" x14ac:dyDescent="0.2">
      <c r="A91" s="156">
        <f t="shared" si="21"/>
        <v>87</v>
      </c>
      <c r="B91" s="75" t="str">
        <f t="shared" ca="1" si="11"/>
        <v/>
      </c>
      <c r="C91" s="84" t="str">
        <f t="shared" ca="1" si="12"/>
        <v/>
      </c>
      <c r="D91" s="85" t="str">
        <f t="shared" ca="1" si="13"/>
        <v/>
      </c>
      <c r="E91" s="77" t="str">
        <f t="shared" ca="1" si="14"/>
        <v/>
      </c>
      <c r="F91" s="77" t="str">
        <f t="shared" ca="1" si="15"/>
        <v/>
      </c>
      <c r="G91" s="78" t="str">
        <f t="shared" ca="1" si="16"/>
        <v/>
      </c>
      <c r="H91" s="78">
        <f t="shared" ca="1" si="17"/>
        <v>0</v>
      </c>
      <c r="I91" s="78" t="e">
        <f ca="1">AllPlayers!X88</f>
        <v>#N/A</v>
      </c>
      <c r="K91" s="75" t="str">
        <f t="shared" ca="1" si="18"/>
        <v>Mark Stephens</v>
      </c>
      <c r="L91" s="84" t="str">
        <f t="shared" ca="1" si="19"/>
        <v>(St Peter's)</v>
      </c>
      <c r="M91" s="86">
        <f t="shared" ca="1" si="20"/>
        <v>0</v>
      </c>
      <c r="N91" s="76">
        <f ca="1">AllPlayers!AC88</f>
        <v>110</v>
      </c>
    </row>
    <row r="92" spans="1:14" x14ac:dyDescent="0.2">
      <c r="A92" s="156">
        <f t="shared" si="21"/>
        <v>88</v>
      </c>
      <c r="B92" s="75" t="str">
        <f t="shared" ca="1" si="11"/>
        <v/>
      </c>
      <c r="C92" s="84" t="str">
        <f t="shared" ca="1" si="12"/>
        <v/>
      </c>
      <c r="D92" s="85" t="str">
        <f t="shared" ca="1" si="13"/>
        <v/>
      </c>
      <c r="E92" s="77" t="str">
        <f t="shared" ca="1" si="14"/>
        <v/>
      </c>
      <c r="F92" s="77" t="str">
        <f t="shared" ca="1" si="15"/>
        <v/>
      </c>
      <c r="G92" s="78" t="str">
        <f t="shared" ca="1" si="16"/>
        <v/>
      </c>
      <c r="H92" s="78">
        <f t="shared" ca="1" si="17"/>
        <v>0</v>
      </c>
      <c r="I92" s="78" t="e">
        <f ca="1">AllPlayers!X89</f>
        <v>#N/A</v>
      </c>
      <c r="K92" s="75" t="str">
        <f t="shared" ca="1" si="18"/>
        <v>Martin Carnell</v>
      </c>
      <c r="L92" s="84" t="str">
        <f t="shared" ca="1" si="19"/>
        <v>(Farmers)</v>
      </c>
      <c r="M92" s="86">
        <f t="shared" ca="1" si="20"/>
        <v>0</v>
      </c>
      <c r="N92" s="76">
        <f ca="1">AllPlayers!AC89</f>
        <v>159</v>
      </c>
    </row>
    <row r="93" spans="1:14" x14ac:dyDescent="0.2">
      <c r="A93" s="156">
        <f t="shared" si="21"/>
        <v>89</v>
      </c>
      <c r="B93" s="75" t="str">
        <f t="shared" ca="1" si="11"/>
        <v/>
      </c>
      <c r="C93" s="84" t="str">
        <f t="shared" ca="1" si="12"/>
        <v/>
      </c>
      <c r="D93" s="85" t="str">
        <f t="shared" ca="1" si="13"/>
        <v/>
      </c>
      <c r="E93" s="77" t="str">
        <f t="shared" ca="1" si="14"/>
        <v/>
      </c>
      <c r="F93" s="77" t="str">
        <f t="shared" ca="1" si="15"/>
        <v/>
      </c>
      <c r="G93" s="78" t="str">
        <f t="shared" ca="1" si="16"/>
        <v/>
      </c>
      <c r="H93" s="78">
        <f t="shared" ca="1" si="17"/>
        <v>0</v>
      </c>
      <c r="I93" s="78" t="e">
        <f ca="1">AllPlayers!X90</f>
        <v>#N/A</v>
      </c>
      <c r="K93" s="75" t="str">
        <f t="shared" ca="1" si="18"/>
        <v>Matt Clare</v>
      </c>
      <c r="L93" s="84" t="str">
        <f t="shared" ca="1" si="19"/>
        <v>(West Byfleet)</v>
      </c>
      <c r="M93" s="86">
        <f t="shared" ca="1" si="20"/>
        <v>0</v>
      </c>
      <c r="N93" s="76">
        <f ca="1">AllPlayers!AC90</f>
        <v>213</v>
      </c>
    </row>
    <row r="94" spans="1:14" x14ac:dyDescent="0.2">
      <c r="A94" s="156">
        <f t="shared" si="21"/>
        <v>90</v>
      </c>
      <c r="B94" s="75" t="str">
        <f t="shared" ca="1" si="11"/>
        <v/>
      </c>
      <c r="C94" s="84" t="str">
        <f t="shared" ca="1" si="12"/>
        <v/>
      </c>
      <c r="D94" s="85" t="str">
        <f t="shared" ca="1" si="13"/>
        <v/>
      </c>
      <c r="E94" s="77" t="str">
        <f t="shared" ca="1" si="14"/>
        <v/>
      </c>
      <c r="F94" s="77" t="str">
        <f t="shared" ca="1" si="15"/>
        <v/>
      </c>
      <c r="G94" s="78" t="str">
        <f t="shared" ca="1" si="16"/>
        <v/>
      </c>
      <c r="H94" s="78">
        <f t="shared" ca="1" si="17"/>
        <v>0</v>
      </c>
      <c r="I94" s="78" t="e">
        <f ca="1">AllPlayers!X91</f>
        <v>#N/A</v>
      </c>
      <c r="K94" s="75" t="str">
        <f t="shared" ca="1" si="18"/>
        <v>Matthew Chamberlain</v>
      </c>
      <c r="L94" s="84" t="str">
        <f t="shared" ca="1" si="19"/>
        <v>(Forestdale)</v>
      </c>
      <c r="M94" s="86">
        <f t="shared" ca="1" si="20"/>
        <v>0</v>
      </c>
      <c r="N94" s="76">
        <f ca="1">AllPlayers!AC91</f>
        <v>82</v>
      </c>
    </row>
    <row r="95" spans="1:14" x14ac:dyDescent="0.2">
      <c r="A95" s="156">
        <f t="shared" si="21"/>
        <v>91</v>
      </c>
      <c r="B95" s="75" t="str">
        <f t="shared" ca="1" si="11"/>
        <v/>
      </c>
      <c r="C95" s="84" t="str">
        <f t="shared" ca="1" si="12"/>
        <v/>
      </c>
      <c r="D95" s="85" t="str">
        <f t="shared" ca="1" si="13"/>
        <v/>
      </c>
      <c r="E95" s="77" t="str">
        <f t="shared" ca="1" si="14"/>
        <v/>
      </c>
      <c r="F95" s="77" t="str">
        <f t="shared" ca="1" si="15"/>
        <v/>
      </c>
      <c r="G95" s="78" t="str">
        <f t="shared" ca="1" si="16"/>
        <v/>
      </c>
      <c r="H95" s="78">
        <f t="shared" ca="1" si="17"/>
        <v>0</v>
      </c>
      <c r="I95" s="78" t="e">
        <f ca="1">AllPlayers!X92</f>
        <v>#N/A</v>
      </c>
      <c r="K95" s="75" t="str">
        <f t="shared" ca="1" si="18"/>
        <v>Mel Bridger</v>
      </c>
      <c r="L95" s="84" t="str">
        <f t="shared" ca="1" si="19"/>
        <v>(Farmers)</v>
      </c>
      <c r="M95" s="86">
        <f t="shared" ca="1" si="20"/>
        <v>0</v>
      </c>
      <c r="N95" s="76">
        <f ca="1">AllPlayers!AC92</f>
        <v>160</v>
      </c>
    </row>
    <row r="96" spans="1:14" x14ac:dyDescent="0.2">
      <c r="A96" s="156">
        <f t="shared" si="21"/>
        <v>92</v>
      </c>
      <c r="B96" s="75" t="str">
        <f t="shared" ca="1" si="11"/>
        <v/>
      </c>
      <c r="C96" s="84" t="str">
        <f t="shared" ca="1" si="12"/>
        <v/>
      </c>
      <c r="D96" s="85" t="str">
        <f t="shared" ca="1" si="13"/>
        <v/>
      </c>
      <c r="E96" s="77" t="str">
        <f t="shared" ca="1" si="14"/>
        <v/>
      </c>
      <c r="F96" s="77" t="str">
        <f t="shared" ca="1" si="15"/>
        <v/>
      </c>
      <c r="G96" s="78" t="str">
        <f t="shared" ca="1" si="16"/>
        <v/>
      </c>
      <c r="H96" s="78">
        <f t="shared" ca="1" si="17"/>
        <v>0</v>
      </c>
      <c r="I96" s="78" t="e">
        <f ca="1">AllPlayers!X93</f>
        <v>#N/A</v>
      </c>
      <c r="K96" s="75" t="str">
        <f t="shared" ca="1" si="18"/>
        <v>Michael Paine</v>
      </c>
      <c r="L96" s="84" t="str">
        <f t="shared" ca="1" si="19"/>
        <v>(Bishopsford)</v>
      </c>
      <c r="M96" s="86">
        <f t="shared" ca="1" si="20"/>
        <v>0</v>
      </c>
      <c r="N96" s="76">
        <f ca="1">AllPlayers!AC93</f>
        <v>33</v>
      </c>
    </row>
    <row r="97" spans="1:14" x14ac:dyDescent="0.2">
      <c r="A97" s="156">
        <f t="shared" si="21"/>
        <v>93</v>
      </c>
      <c r="B97" s="75" t="str">
        <f t="shared" ca="1" si="11"/>
        <v/>
      </c>
      <c r="C97" s="84" t="str">
        <f t="shared" ca="1" si="12"/>
        <v/>
      </c>
      <c r="D97" s="85" t="str">
        <f t="shared" ca="1" si="13"/>
        <v/>
      </c>
      <c r="E97" s="77" t="str">
        <f t="shared" ca="1" si="14"/>
        <v/>
      </c>
      <c r="F97" s="77" t="str">
        <f t="shared" ca="1" si="15"/>
        <v/>
      </c>
      <c r="G97" s="78" t="str">
        <f t="shared" ca="1" si="16"/>
        <v/>
      </c>
      <c r="H97" s="78">
        <f t="shared" ca="1" si="17"/>
        <v>0</v>
      </c>
      <c r="I97" s="78" t="e">
        <f ca="1">AllPlayers!X94</f>
        <v>#N/A</v>
      </c>
      <c r="K97" s="75" t="str">
        <f t="shared" ca="1" si="18"/>
        <v>Paul Mew</v>
      </c>
      <c r="L97" s="84" t="str">
        <f t="shared" ca="1" si="19"/>
        <v>(Bishopsford)</v>
      </c>
      <c r="M97" s="86">
        <f t="shared" ca="1" si="20"/>
        <v>0</v>
      </c>
      <c r="N97" s="76">
        <f ca="1">AllPlayers!AC94</f>
        <v>35</v>
      </c>
    </row>
    <row r="98" spans="1:14" x14ac:dyDescent="0.2">
      <c r="A98" s="156">
        <f t="shared" si="21"/>
        <v>94</v>
      </c>
      <c r="B98" s="75" t="str">
        <f t="shared" ca="1" si="11"/>
        <v/>
      </c>
      <c r="C98" s="84" t="str">
        <f t="shared" ca="1" si="12"/>
        <v/>
      </c>
      <c r="D98" s="85" t="str">
        <f t="shared" ca="1" si="13"/>
        <v/>
      </c>
      <c r="E98" s="77" t="str">
        <f t="shared" ca="1" si="14"/>
        <v/>
      </c>
      <c r="F98" s="77" t="str">
        <f t="shared" ca="1" si="15"/>
        <v/>
      </c>
      <c r="G98" s="78" t="str">
        <f t="shared" ca="1" si="16"/>
        <v/>
      </c>
      <c r="H98" s="78">
        <f t="shared" ca="1" si="17"/>
        <v>0</v>
      </c>
      <c r="I98" s="78" t="e">
        <f ca="1">AllPlayers!X95</f>
        <v>#N/A</v>
      </c>
      <c r="K98" s="75" t="str">
        <f t="shared" ca="1" si="18"/>
        <v>Paul Secular</v>
      </c>
      <c r="L98" s="84" t="str">
        <f t="shared" ca="1" si="19"/>
        <v>(WPBL)</v>
      </c>
      <c r="M98" s="86">
        <f t="shared" ca="1" si="20"/>
        <v>0</v>
      </c>
      <c r="N98" s="76">
        <f ca="1">AllPlayers!AC95</f>
        <v>236</v>
      </c>
    </row>
    <row r="99" spans="1:14" x14ac:dyDescent="0.2">
      <c r="A99" s="156">
        <f t="shared" si="21"/>
        <v>95</v>
      </c>
      <c r="B99" s="75" t="str">
        <f t="shared" ca="1" si="11"/>
        <v/>
      </c>
      <c r="C99" s="84" t="str">
        <f t="shared" ca="1" si="12"/>
        <v/>
      </c>
      <c r="D99" s="85" t="str">
        <f t="shared" ca="1" si="13"/>
        <v/>
      </c>
      <c r="E99" s="77" t="str">
        <f t="shared" ca="1" si="14"/>
        <v/>
      </c>
      <c r="F99" s="77" t="str">
        <f t="shared" ca="1" si="15"/>
        <v/>
      </c>
      <c r="G99" s="78" t="str">
        <f t="shared" ca="1" si="16"/>
        <v/>
      </c>
      <c r="H99" s="78">
        <f t="shared" ca="1" si="17"/>
        <v>0</v>
      </c>
      <c r="I99" s="78" t="e">
        <f ca="1">AllPlayers!X96</f>
        <v>#N/A</v>
      </c>
      <c r="K99" s="75" t="str">
        <f t="shared" ca="1" si="18"/>
        <v>Paul Tudor</v>
      </c>
      <c r="L99" s="84" t="str">
        <f t="shared" ca="1" si="19"/>
        <v>(WPBL)</v>
      </c>
      <c r="M99" s="86">
        <f t="shared" ca="1" si="20"/>
        <v>0</v>
      </c>
      <c r="N99" s="76">
        <f ca="1">AllPlayers!AC96</f>
        <v>230</v>
      </c>
    </row>
    <row r="100" spans="1:14" x14ac:dyDescent="0.2">
      <c r="A100" s="156">
        <f t="shared" si="21"/>
        <v>96</v>
      </c>
      <c r="B100" s="75" t="str">
        <f t="shared" ca="1" si="11"/>
        <v/>
      </c>
      <c r="C100" s="84" t="str">
        <f t="shared" ca="1" si="12"/>
        <v/>
      </c>
      <c r="D100" s="85" t="str">
        <f t="shared" ca="1" si="13"/>
        <v/>
      </c>
      <c r="E100" s="77" t="str">
        <f t="shared" ca="1" si="14"/>
        <v/>
      </c>
      <c r="F100" s="77" t="str">
        <f t="shared" ca="1" si="15"/>
        <v/>
      </c>
      <c r="G100" s="78" t="str">
        <f t="shared" ca="1" si="16"/>
        <v/>
      </c>
      <c r="H100" s="78">
        <f t="shared" ca="1" si="17"/>
        <v>0</v>
      </c>
      <c r="I100" s="78" t="e">
        <f ca="1">AllPlayers!X97</f>
        <v>#N/A</v>
      </c>
      <c r="K100" s="75" t="str">
        <f t="shared" ca="1" si="18"/>
        <v>Peter Munt</v>
      </c>
      <c r="L100" s="84" t="str">
        <f t="shared" ca="1" si="19"/>
        <v>(Arnie's Army)</v>
      </c>
      <c r="M100" s="86">
        <f t="shared" ca="1" si="20"/>
        <v>0</v>
      </c>
      <c r="N100" s="76">
        <f ca="1">AllPlayers!AC97</f>
        <v>2</v>
      </c>
    </row>
    <row r="101" spans="1:14" x14ac:dyDescent="0.2">
      <c r="A101" s="156">
        <f t="shared" si="21"/>
        <v>97</v>
      </c>
      <c r="B101" s="75" t="str">
        <f t="shared" ca="1" si="11"/>
        <v/>
      </c>
      <c r="C101" s="84" t="str">
        <f t="shared" ca="1" si="12"/>
        <v/>
      </c>
      <c r="D101" s="85" t="str">
        <f t="shared" ca="1" si="13"/>
        <v/>
      </c>
      <c r="E101" s="77" t="str">
        <f t="shared" ca="1" si="14"/>
        <v/>
      </c>
      <c r="F101" s="77" t="str">
        <f t="shared" ca="1" si="15"/>
        <v/>
      </c>
      <c r="G101" s="78" t="str">
        <f t="shared" ca="1" si="16"/>
        <v/>
      </c>
      <c r="H101" s="78">
        <f t="shared" ca="1" si="17"/>
        <v>0</v>
      </c>
      <c r="I101" s="78" t="e">
        <f ca="1">AllPlayers!X98</f>
        <v>#N/A</v>
      </c>
      <c r="K101" s="75" t="str">
        <f t="shared" ca="1" si="18"/>
        <v>Ray Crook</v>
      </c>
      <c r="L101" s="84" t="str">
        <f t="shared" ca="1" si="19"/>
        <v>(Farmers)</v>
      </c>
      <c r="M101" s="86">
        <f t="shared" ca="1" si="20"/>
        <v>0</v>
      </c>
      <c r="N101" s="76">
        <f ca="1">AllPlayers!AC98</f>
        <v>153</v>
      </c>
    </row>
    <row r="102" spans="1:14" x14ac:dyDescent="0.2">
      <c r="A102" s="156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>Rees Hall</v>
      </c>
      <c r="L102" s="84" t="str">
        <f t="shared" ca="1" si="19"/>
        <v>(Sunbury)</v>
      </c>
      <c r="M102" s="86">
        <f t="shared" ca="1" si="20"/>
        <v>0</v>
      </c>
      <c r="N102" s="76">
        <f ca="1">AllPlayers!AC99</f>
        <v>127</v>
      </c>
    </row>
    <row r="103" spans="1:14" x14ac:dyDescent="0.2">
      <c r="A103" s="156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>Richard Cox</v>
      </c>
      <c r="L103" s="84" t="str">
        <f t="shared" ca="1" si="19"/>
        <v>(Arnie's Army)</v>
      </c>
      <c r="M103" s="86">
        <f t="shared" ca="1" si="20"/>
        <v>0</v>
      </c>
      <c r="N103" s="76">
        <f ca="1">AllPlayers!AC100</f>
        <v>3</v>
      </c>
    </row>
    <row r="104" spans="1:14" x14ac:dyDescent="0.2">
      <c r="A104" s="156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 xml:space="preserve">Robbie Turner </v>
      </c>
      <c r="L104" s="84" t="str">
        <f t="shared" ca="1" si="19"/>
        <v>(Forestdale)</v>
      </c>
      <c r="M104" s="86">
        <f t="shared" ca="1" si="20"/>
        <v>0</v>
      </c>
      <c r="N104" s="76">
        <f ca="1">AllPlayers!AC101</f>
        <v>85</v>
      </c>
    </row>
    <row r="105" spans="1:14" x14ac:dyDescent="0.2">
      <c r="A105" s="156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>Ryan Payne</v>
      </c>
      <c r="L105" s="84" t="str">
        <f t="shared" ca="1" si="19"/>
        <v>(Bishopsford)</v>
      </c>
      <c r="M105" s="86">
        <f t="shared" ca="1" si="20"/>
        <v>0</v>
      </c>
      <c r="N105" s="76">
        <f ca="1">AllPlayers!AC102</f>
        <v>38</v>
      </c>
    </row>
    <row r="106" spans="1:14" x14ac:dyDescent="0.2">
      <c r="A106" s="156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>Scott Golding</v>
      </c>
      <c r="L106" s="84" t="str">
        <f t="shared" ca="1" si="19"/>
        <v>(St Peter's)</v>
      </c>
      <c r="M106" s="86">
        <f t="shared" ca="1" si="20"/>
        <v>0</v>
      </c>
      <c r="N106" s="76">
        <f ca="1">AllPlayers!AC103</f>
        <v>109</v>
      </c>
    </row>
    <row r="107" spans="1:14" x14ac:dyDescent="0.2">
      <c r="A107" s="156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>Shane Edwards</v>
      </c>
      <c r="L107" s="84" t="str">
        <f t="shared" ca="1" si="19"/>
        <v>(WPBL)</v>
      </c>
      <c r="M107" s="86">
        <f t="shared" ca="1" si="20"/>
        <v>0</v>
      </c>
      <c r="N107" s="76">
        <f ca="1">AllPlayers!AC104</f>
        <v>234</v>
      </c>
    </row>
    <row r="108" spans="1:14" x14ac:dyDescent="0.2">
      <c r="A108" s="156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>Stan Coleman</v>
      </c>
      <c r="L108" s="84" t="str">
        <f t="shared" ca="1" si="19"/>
        <v>(West Byfleet)</v>
      </c>
      <c r="M108" s="86">
        <f t="shared" ca="1" si="20"/>
        <v>0</v>
      </c>
      <c r="N108" s="76">
        <f ca="1">AllPlayers!AC105</f>
        <v>210</v>
      </c>
    </row>
    <row r="109" spans="1:14" x14ac:dyDescent="0.2">
      <c r="A109" s="156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 xml:space="preserve">Stephen Hindson </v>
      </c>
      <c r="L109" s="84" t="str">
        <f t="shared" ca="1" si="19"/>
        <v>(Forestdale)</v>
      </c>
      <c r="M109" s="86">
        <f t="shared" ca="1" si="20"/>
        <v>0</v>
      </c>
      <c r="N109" s="76">
        <f ca="1">AllPlayers!AC106</f>
        <v>76</v>
      </c>
    </row>
    <row r="110" spans="1:14" x14ac:dyDescent="0.2">
      <c r="A110" s="156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Tony Gant</v>
      </c>
      <c r="L110" s="84" t="str">
        <f t="shared" ca="1" si="19"/>
        <v>(West Byfleet)</v>
      </c>
      <c r="M110" s="86">
        <f t="shared" ca="1" si="20"/>
        <v>0</v>
      </c>
      <c r="N110" s="76">
        <f ca="1">AllPlayers!AC107</f>
        <v>209</v>
      </c>
    </row>
    <row r="111" spans="1:14" x14ac:dyDescent="0.2">
      <c r="A111" s="156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Tony Hammond</v>
      </c>
      <c r="L111" s="84" t="str">
        <f t="shared" ca="1" si="19"/>
        <v>(Arnie's Army)</v>
      </c>
      <c r="M111" s="86">
        <f t="shared" ca="1" si="20"/>
        <v>0</v>
      </c>
      <c r="N111" s="76">
        <f ca="1">AllPlayers!AC108</f>
        <v>8</v>
      </c>
    </row>
    <row r="112" spans="1:14" x14ac:dyDescent="0.2">
      <c r="A112" s="156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Tyler Radlett</v>
      </c>
      <c r="L112" s="84" t="str">
        <f t="shared" ca="1" si="19"/>
        <v>(Farmers)</v>
      </c>
      <c r="M112" s="86">
        <f t="shared" ca="1" si="20"/>
        <v>0</v>
      </c>
      <c r="N112" s="76">
        <f ca="1">AllPlayers!AC109</f>
        <v>158</v>
      </c>
    </row>
    <row r="113" spans="1:14" x14ac:dyDescent="0.2">
      <c r="A113" s="156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Wayne Harrison</v>
      </c>
      <c r="L113" s="84" t="str">
        <f t="shared" ca="1" si="19"/>
        <v>(Forestdale)</v>
      </c>
      <c r="M113" s="86">
        <f t="shared" ca="1" si="20"/>
        <v>0</v>
      </c>
      <c r="N113" s="76">
        <f ca="1">AllPlayers!AC110</f>
        <v>81</v>
      </c>
    </row>
    <row r="114" spans="1:14" x14ac:dyDescent="0.2">
      <c r="A114" s="156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6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6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6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6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6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6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6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6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6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6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>
        <f ca="1">AllPlayers!X325</f>
        <v>214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>
        <f ca="1">AllPlayers!X326</f>
        <v>237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>
        <f ca="1">AllPlayers!X327</f>
        <v>59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>
        <f ca="1">AllPlayers!X328</f>
        <v>84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>
        <f ca="1">AllPlayers!X329</f>
        <v>28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>
        <f ca="1">AllPlayers!X330</f>
        <v>4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>
        <f ca="1">AllPlayers!X331</f>
        <v>9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>
        <f ca="1">AllPlayers!X332</f>
        <v>10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>
        <f ca="1">AllPlayers!X333</f>
        <v>30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>
        <f ca="1">AllPlayers!X334</f>
        <v>184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>
        <f ca="1">AllPlayers!X335</f>
        <v>80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>
        <f ca="1">AllPlayers!X336</f>
        <v>111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37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211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233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31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110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213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33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236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153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109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234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210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209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158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21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workbookViewId="0">
      <selection activeCell="Q14" sqref="Q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7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/>
      </c>
      <c r="C16" s="2" t="s">
        <v>2</v>
      </c>
      <c r="D16" s="9" t="str">
        <f t="shared" ref="D16:D20" ca="1" si="4">IF(J16=1,"",IF((F16+H16+J16=0),"",H16&amp;" ("&amp;I16&amp;")"))</f>
        <v/>
      </c>
      <c r="E16" s="196" t="s">
        <v>566</v>
      </c>
      <c r="F16" s="4">
        <f ca="1">INDIRECT("Week"&amp;F14&amp;"!G"&amp;VLOOKUP(A16,TeamName,4,FALSE))</f>
        <v>0</v>
      </c>
      <c r="G16" s="4">
        <f ca="1">INDIRECT("Week"&amp;F14&amp;"!I"&amp;VLOOKUP(A16,TeamName,4,FALSE))</f>
        <v>0</v>
      </c>
      <c r="H16" s="4">
        <f ca="1">INDIRECT("Week"&amp;F14&amp;"!G"&amp;VLOOKUP(E16,TeamName,4,FALSE))</f>
        <v>0</v>
      </c>
      <c r="I16" s="4">
        <f ca="1">INDIRECT("Week"&amp;F14&amp;"!I"&amp;VLOOKUP(E16,TeamName,4,FALSE))</f>
        <v>0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/>
      </c>
      <c r="C17" s="2" t="s">
        <v>2</v>
      </c>
      <c r="D17" s="9" t="str">
        <f t="shared" ca="1" si="4"/>
        <v/>
      </c>
      <c r="E17" s="196" t="s">
        <v>571</v>
      </c>
      <c r="F17" s="4">
        <f ca="1">INDIRECT("Week"&amp;F14&amp;"!G"&amp;VLOOKUP(A17,TeamName,4,FALSE))</f>
        <v>0</v>
      </c>
      <c r="G17" s="4">
        <f ca="1">INDIRECT("Week"&amp;F14&amp;"!I"&amp;VLOOKUP(A17,TeamName,4,FALSE))</f>
        <v>0</v>
      </c>
      <c r="H17" s="4">
        <f ca="1">INDIRECT("Week"&amp;F14&amp;"!G"&amp;VLOOKUP(E17,TeamName,4,FALSE))</f>
        <v>0</v>
      </c>
      <c r="I17" s="4">
        <f ca="1">INDIRECT("Week"&amp;F14&amp;"!I"&amp;VLOOKUP(E17,TeamName,4,FALSE))</f>
        <v>0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/>
      </c>
      <c r="C18" s="2" t="s">
        <v>2</v>
      </c>
      <c r="D18" s="9" t="str">
        <f t="shared" ca="1" si="4"/>
        <v/>
      </c>
      <c r="E18" s="196" t="s">
        <v>681</v>
      </c>
      <c r="F18" s="4">
        <f ca="1">INDIRECT("Week"&amp;F14&amp;"!G"&amp;VLOOKUP(A18,TeamName,4,FALSE))</f>
        <v>0</v>
      </c>
      <c r="G18" s="4">
        <f ca="1">INDIRECT("Week"&amp;F14&amp;"!I"&amp;VLOOKUP(A18,TeamName,4,FALSE))</f>
        <v>0</v>
      </c>
      <c r="H18" s="4">
        <f ca="1">INDIRECT("Week"&amp;F14&amp;"!G"&amp;VLOOKUP(E18,TeamName,4,FALSE))</f>
        <v>0</v>
      </c>
      <c r="I18" s="4">
        <f ca="1">INDIRECT("Week"&amp;F14&amp;"!I"&amp;VLOOKUP(E18,TeamName,4,FALSE))</f>
        <v>0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/>
      </c>
      <c r="C19" s="2" t="s">
        <v>2</v>
      </c>
      <c r="D19" s="9" t="str">
        <f t="shared" ca="1" si="4"/>
        <v/>
      </c>
      <c r="E19" s="196" t="s">
        <v>653</v>
      </c>
      <c r="F19" s="4">
        <f ca="1">INDIRECT("Week"&amp;F14&amp;"!G"&amp;VLOOKUP(A19,TeamName,4,FALSE))</f>
        <v>0</v>
      </c>
      <c r="G19" s="4">
        <f ca="1">INDIRECT("Week"&amp;F14&amp;"!I"&amp;VLOOKUP(A19,TeamName,4,FALSE))</f>
        <v>0</v>
      </c>
      <c r="H19" s="4">
        <f ca="1">INDIRECT("Week"&amp;F14&amp;"!G"&amp;VLOOKUP(E19,TeamName,4,FALSE))</f>
        <v>0</v>
      </c>
      <c r="I19" s="4">
        <f ca="1">INDIRECT("Week"&amp;F14&amp;"!I"&amp;VLOOKUP(E19,TeamName,4,FALSE))</f>
        <v>0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/>
      </c>
      <c r="C20" s="2" t="s">
        <v>2</v>
      </c>
      <c r="D20" s="9" t="str">
        <f t="shared" ca="1" si="4"/>
        <v/>
      </c>
      <c r="E20" s="196" t="s">
        <v>568</v>
      </c>
      <c r="F20" s="4">
        <f ca="1">INDIRECT("Week"&amp;F14&amp;"!G"&amp;VLOOKUP(A20,TeamName,4,FALSE))</f>
        <v>0</v>
      </c>
      <c r="G20" s="4">
        <f ca="1">INDIRECT("Week"&amp;F14&amp;"!I"&amp;VLOOKUP(A20,TeamName,4,FALSE))</f>
        <v>0</v>
      </c>
      <c r="H20" s="4">
        <f ca="1">INDIRECT("Week"&amp;F14&amp;"!G"&amp;VLOOKUP(E20,TeamName,4,FALSE))</f>
        <v>0</v>
      </c>
      <c r="I20" s="4">
        <f ca="1">INDIRECT("Week"&amp;F14&amp;"!I"&amp;VLOOKUP(E20,TeamName,4,FALSE))</f>
        <v>0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/>
      </c>
      <c r="C25" s="2" t="s">
        <v>2</v>
      </c>
      <c r="D25" s="9" t="str">
        <f t="shared" ref="D25:D29" ca="1" si="7">IF(J25=1,"",IF((F25+H25+J25=0),"",H25&amp;" ("&amp;I25&amp;")"))</f>
        <v/>
      </c>
      <c r="E25" s="196" t="s">
        <v>743</v>
      </c>
      <c r="F25" s="4">
        <f ca="1">INDIRECT("Week"&amp;F23&amp;"!G"&amp;VLOOKUP(A25,TeamName,4,FALSE))</f>
        <v>0</v>
      </c>
      <c r="G25" s="4">
        <f ca="1">INDIRECT("Week"&amp;F23&amp;"!I"&amp;VLOOKUP(A25,TeamName,4,FALSE))</f>
        <v>0</v>
      </c>
      <c r="H25" s="4">
        <f ca="1">INDIRECT("Week"&amp;F23&amp;"!G"&amp;VLOOKUP(E25,TeamName,4,FALSE))</f>
        <v>0</v>
      </c>
      <c r="I25" s="4">
        <f ca="1">INDIRECT("Week"&amp;F23&amp;"!I"&amp;VLOOKUP(E25,TeamName,4,FALSE))</f>
        <v>0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/>
      </c>
      <c r="C26" s="2" t="s">
        <v>2</v>
      </c>
      <c r="D26" s="9" t="str">
        <f t="shared" ca="1" si="7"/>
        <v/>
      </c>
      <c r="E26" s="196" t="s">
        <v>568</v>
      </c>
      <c r="F26" s="4">
        <f ca="1">INDIRECT("Week"&amp;F23&amp;"!G"&amp;VLOOKUP(A26,TeamName,4,FALSE))</f>
        <v>0</v>
      </c>
      <c r="G26" s="4">
        <f ca="1">INDIRECT("Week"&amp;F23&amp;"!I"&amp;VLOOKUP(A26,TeamName,4,FALSE))</f>
        <v>0</v>
      </c>
      <c r="H26" s="4">
        <f ca="1">INDIRECT("Week"&amp;F23&amp;"!G"&amp;VLOOKUP(E26,TeamName,4,FALSE))</f>
        <v>0</v>
      </c>
      <c r="I26" s="4">
        <f ca="1">INDIRECT("Week"&amp;F23&amp;"!I"&amp;VLOOKUP(E26,TeamName,4,FALSE))</f>
        <v>0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/>
      </c>
      <c r="C27" s="2" t="s">
        <v>2</v>
      </c>
      <c r="D27" s="9" t="str">
        <f t="shared" ca="1" si="7"/>
        <v/>
      </c>
      <c r="E27" s="196" t="s">
        <v>744</v>
      </c>
      <c r="F27" s="4">
        <f ca="1">INDIRECT("Week"&amp;F23&amp;"!G"&amp;VLOOKUP(A27,TeamName,4,FALSE))</f>
        <v>0</v>
      </c>
      <c r="G27" s="4">
        <f ca="1">INDIRECT("Week"&amp;F23&amp;"!I"&amp;VLOOKUP(A27,TeamName,4,FALSE))</f>
        <v>0</v>
      </c>
      <c r="H27" s="4">
        <f ca="1">INDIRECT("Week"&amp;F23&amp;"!G"&amp;VLOOKUP(E27,TeamName,4,FALSE))</f>
        <v>0</v>
      </c>
      <c r="I27" s="4">
        <f ca="1">INDIRECT("Week"&amp;F23&amp;"!I"&amp;VLOOKUP(E27,TeamName,4,FALSE))</f>
        <v>0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/>
      </c>
      <c r="C28" s="2" t="s">
        <v>2</v>
      </c>
      <c r="D28" s="9" t="str">
        <f t="shared" ca="1" si="7"/>
        <v/>
      </c>
      <c r="E28" s="196" t="s">
        <v>556</v>
      </c>
      <c r="F28" s="4">
        <f ca="1">INDIRECT("Week"&amp;F23&amp;"!G"&amp;VLOOKUP(A28,TeamName,4,FALSE))</f>
        <v>0</v>
      </c>
      <c r="G28" s="4">
        <f ca="1">INDIRECT("Week"&amp;F23&amp;"!I"&amp;VLOOKUP(A28,TeamName,4,FALSE))</f>
        <v>0</v>
      </c>
      <c r="H28" s="4">
        <f ca="1">INDIRECT("Week"&amp;F23&amp;"!G"&amp;VLOOKUP(E28,TeamName,4,FALSE))</f>
        <v>0</v>
      </c>
      <c r="I28" s="4">
        <f ca="1">INDIRECT("Week"&amp;F23&amp;"!I"&amp;VLOOKUP(E28,TeamName,4,FALSE))</f>
        <v>0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/>
      </c>
      <c r="C29" s="2" t="s">
        <v>2</v>
      </c>
      <c r="D29" s="9" t="str">
        <f t="shared" ca="1" si="7"/>
        <v/>
      </c>
      <c r="E29" s="196" t="s">
        <v>680</v>
      </c>
      <c r="F29" s="4">
        <f ca="1">INDIRECT("Week"&amp;F23&amp;"!G"&amp;VLOOKUP(A29,TeamName,4,FALSE))</f>
        <v>0</v>
      </c>
      <c r="G29" s="4">
        <f ca="1">INDIRECT("Week"&amp;F23&amp;"!I"&amp;VLOOKUP(A29,TeamName,4,FALSE))</f>
        <v>0</v>
      </c>
      <c r="H29" s="4">
        <f ca="1">INDIRECT("Week"&amp;F23&amp;"!G"&amp;VLOOKUP(E29,TeamName,4,FALSE))</f>
        <v>0</v>
      </c>
      <c r="I29" s="4">
        <f ca="1">INDIRECT("Week"&amp;F23&amp;"!I"&amp;VLOOKUP(E29,TeamName,4,FALSE))</f>
        <v>0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/>
      </c>
      <c r="C34" s="2" t="s">
        <v>2</v>
      </c>
      <c r="D34" s="9" t="str">
        <f t="shared" ref="D34:D38" ca="1" si="10">IF(J34=1,"",IF((F34+H34+J34=0),"",H34&amp;" ("&amp;I34&amp;")"))</f>
        <v/>
      </c>
      <c r="E34" s="196" t="s">
        <v>653</v>
      </c>
      <c r="F34" s="4">
        <f ca="1">INDIRECT("Week"&amp;F32&amp;"!G"&amp;VLOOKUP(A34,TeamName,4,FALSE))</f>
        <v>0</v>
      </c>
      <c r="G34" s="4">
        <f ca="1">INDIRECT("Week"&amp;F32&amp;"!I"&amp;VLOOKUP(A34,TeamName,4,FALSE))</f>
        <v>0</v>
      </c>
      <c r="H34" s="4">
        <f ca="1">INDIRECT("Week"&amp;F32&amp;"!G"&amp;VLOOKUP(E34,TeamName,4,FALSE))</f>
        <v>0</v>
      </c>
      <c r="I34" s="4">
        <f ca="1">INDIRECT("Week"&amp;F32&amp;"!I"&amp;VLOOKUP(E34,TeamName,4,FALSE))</f>
        <v>0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/>
      </c>
      <c r="C35" s="2" t="s">
        <v>2</v>
      </c>
      <c r="D35" s="9" t="str">
        <f t="shared" ca="1" si="10"/>
        <v/>
      </c>
      <c r="E35" s="196" t="s">
        <v>568</v>
      </c>
      <c r="F35" s="4">
        <f ca="1">INDIRECT("Week"&amp;F32&amp;"!G"&amp;VLOOKUP(A35,TeamName,4,FALSE))</f>
        <v>0</v>
      </c>
      <c r="G35" s="4">
        <f ca="1">INDIRECT("Week"&amp;F32&amp;"!I"&amp;VLOOKUP(A35,TeamName,4,FALSE))</f>
        <v>0</v>
      </c>
      <c r="H35" s="4">
        <f ca="1">INDIRECT("Week"&amp;F32&amp;"!G"&amp;VLOOKUP(E35,TeamName,4,FALSE))</f>
        <v>0</v>
      </c>
      <c r="I35" s="4">
        <f ca="1">INDIRECT("Week"&amp;F32&amp;"!I"&amp;VLOOKUP(E35,TeamName,4,FALSE))</f>
        <v>0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/>
      </c>
      <c r="C37" s="2" t="s">
        <v>2</v>
      </c>
      <c r="D37" s="9" t="str">
        <f t="shared" ca="1" si="10"/>
        <v/>
      </c>
      <c r="E37" s="196" t="s">
        <v>680</v>
      </c>
      <c r="F37" s="4">
        <f ca="1">INDIRECT("Week"&amp;F32&amp;"!G"&amp;VLOOKUP(A37,TeamName,4,FALSE))</f>
        <v>0</v>
      </c>
      <c r="G37" s="4">
        <f ca="1">INDIRECT("Week"&amp;F32&amp;"!I"&amp;VLOOKUP(A37,TeamName,4,FALSE))</f>
        <v>0</v>
      </c>
      <c r="H37" s="4">
        <f ca="1">INDIRECT("Week"&amp;F32&amp;"!G"&amp;VLOOKUP(E37,TeamName,4,FALSE))</f>
        <v>0</v>
      </c>
      <c r="I37" s="4">
        <f ca="1">INDIRECT("Week"&amp;F32&amp;"!I"&amp;VLOOKUP(E37,TeamName,4,FALSE))</f>
        <v>0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/>
      </c>
      <c r="C38" s="2" t="s">
        <v>2</v>
      </c>
      <c r="D38" s="9" t="str">
        <f t="shared" ca="1" si="10"/>
        <v/>
      </c>
      <c r="E38" s="196" t="s">
        <v>681</v>
      </c>
      <c r="F38" s="4">
        <f ca="1">INDIRECT("Week"&amp;F32&amp;"!G"&amp;VLOOKUP(A38,TeamName,4,FALSE))</f>
        <v>0</v>
      </c>
      <c r="G38" s="4">
        <f ca="1">INDIRECT("Week"&amp;F32&amp;"!I"&amp;VLOOKUP(A38,TeamName,4,FALSE))</f>
        <v>0</v>
      </c>
      <c r="H38" s="4">
        <f ca="1">INDIRECT("Week"&amp;F32&amp;"!G"&amp;VLOOKUP(E38,TeamName,4,FALSE))</f>
        <v>0</v>
      </c>
      <c r="I38" s="4">
        <f ca="1">INDIRECT("Week"&amp;F32&amp;"!I"&amp;VLOOKUP(E38,TeamName,4,FALSE))</f>
        <v>0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/>
      </c>
      <c r="C43" s="2" t="s">
        <v>2</v>
      </c>
      <c r="D43" s="9" t="str">
        <f t="shared" ref="D43:D47" ca="1" si="13">IF(J43=1,"",IF((F43+H43+J43=0),"",H43&amp;" ("&amp;I43&amp;")"))</f>
        <v/>
      </c>
      <c r="E43" s="196" t="s">
        <v>566</v>
      </c>
      <c r="F43" s="4">
        <f ca="1">INDIRECT("Week"&amp;F41&amp;"!G"&amp;VLOOKUP(A43,TeamName,4,FALSE))</f>
        <v>0</v>
      </c>
      <c r="G43" s="4">
        <f ca="1">INDIRECT("Week"&amp;F41&amp;"!I"&amp;VLOOKUP(A43,TeamName,4,FALSE))</f>
        <v>0</v>
      </c>
      <c r="H43" s="4">
        <f ca="1">INDIRECT("Week"&amp;F41&amp;"!G"&amp;VLOOKUP(E43,TeamName,4,FALSE))</f>
        <v>0</v>
      </c>
      <c r="I43" s="4">
        <f ca="1">INDIRECT("Week"&amp;F41&amp;"!I"&amp;VLOOKUP(E43,TeamName,4,FALSE))</f>
        <v>0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/>
      </c>
      <c r="C44" s="2" t="s">
        <v>2</v>
      </c>
      <c r="D44" s="9" t="str">
        <f t="shared" ca="1" si="13"/>
        <v/>
      </c>
      <c r="E44" s="196" t="s">
        <v>743</v>
      </c>
      <c r="F44" s="4">
        <f ca="1">INDIRECT("Week"&amp;F41&amp;"!G"&amp;VLOOKUP(A44,TeamName,4,FALSE))</f>
        <v>0</v>
      </c>
      <c r="G44" s="4">
        <f ca="1">INDIRECT("Week"&amp;F41&amp;"!I"&amp;VLOOKUP(A44,TeamName,4,FALSE))</f>
        <v>0</v>
      </c>
      <c r="H44" s="4">
        <f ca="1">INDIRECT("Week"&amp;F41&amp;"!G"&amp;VLOOKUP(E44,TeamName,4,FALSE))</f>
        <v>0</v>
      </c>
      <c r="I44" s="4">
        <f ca="1">INDIRECT("Week"&amp;F41&amp;"!I"&amp;VLOOKUP(E44,TeamName,4,FALSE))</f>
        <v>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/>
      </c>
      <c r="C45" s="2" t="s">
        <v>2</v>
      </c>
      <c r="D45" s="9" t="str">
        <f t="shared" ca="1" si="13"/>
        <v/>
      </c>
      <c r="E45" s="196" t="s">
        <v>550</v>
      </c>
      <c r="F45" s="4">
        <f ca="1">INDIRECT("Week"&amp;F41&amp;"!G"&amp;VLOOKUP(A45,TeamName,4,FALSE))</f>
        <v>0</v>
      </c>
      <c r="G45" s="4">
        <f ca="1">INDIRECT("Week"&amp;F41&amp;"!I"&amp;VLOOKUP(A45,TeamName,4,FALSE))</f>
        <v>0</v>
      </c>
      <c r="H45" s="4">
        <f ca="1">INDIRECT("Week"&amp;F41&amp;"!G"&amp;VLOOKUP(E45,TeamName,4,FALSE))</f>
        <v>0</v>
      </c>
      <c r="I45" s="4">
        <f ca="1">INDIRECT("Week"&amp;F41&amp;"!I"&amp;VLOOKUP(E45,TeamName,4,FALSE))</f>
        <v>0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/>
      </c>
      <c r="C46" s="2" t="s">
        <v>2</v>
      </c>
      <c r="D46" s="9" t="str">
        <f t="shared" ca="1" si="13"/>
        <v/>
      </c>
      <c r="E46" s="196" t="s">
        <v>744</v>
      </c>
      <c r="F46" s="4">
        <f ca="1">INDIRECT("Week"&amp;F41&amp;"!G"&amp;VLOOKUP(A46,TeamName,4,FALSE))</f>
        <v>0</v>
      </c>
      <c r="G46" s="4">
        <f ca="1">INDIRECT("Week"&amp;F41&amp;"!I"&amp;VLOOKUP(A46,TeamName,4,FALSE))</f>
        <v>0</v>
      </c>
      <c r="H46" s="4">
        <f ca="1">INDIRECT("Week"&amp;F41&amp;"!G"&amp;VLOOKUP(E46,TeamName,4,FALSE))</f>
        <v>0</v>
      </c>
      <c r="I46" s="4">
        <f ca="1">INDIRECT("Week"&amp;F41&amp;"!I"&amp;VLOOKUP(E46,TeamName,4,FALSE))</f>
        <v>0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/>
      </c>
      <c r="C47" s="2" t="s">
        <v>2</v>
      </c>
      <c r="D47" s="9" t="str">
        <f t="shared" ca="1" si="13"/>
        <v/>
      </c>
      <c r="E47" s="196" t="s">
        <v>556</v>
      </c>
      <c r="F47" s="4">
        <f ca="1">INDIRECT("Week"&amp;F41&amp;"!G"&amp;VLOOKUP(A47,TeamName,4,FALSE))</f>
        <v>0</v>
      </c>
      <c r="G47" s="4">
        <f ca="1">INDIRECT("Week"&amp;F41&amp;"!I"&amp;VLOOKUP(A47,TeamName,4,FALSE))</f>
        <v>0</v>
      </c>
      <c r="H47" s="4">
        <f ca="1">INDIRECT("Week"&amp;F41&amp;"!G"&amp;VLOOKUP(E47,TeamName,4,FALSE))</f>
        <v>0</v>
      </c>
      <c r="I47" s="4">
        <f ca="1">INDIRECT("Week"&amp;F41&amp;"!I"&amp;VLOOKUP(E47,TeamName,4,FALSE))</f>
        <v>0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/>
      </c>
      <c r="C56" s="2" t="s">
        <v>2</v>
      </c>
      <c r="D56" s="9" t="str">
        <f t="shared" ref="D56:D60" ca="1" si="16">IF(J56=1,"",IF((F56+H56+J56=0),"",H56&amp;" ("&amp;I56&amp;")"))</f>
        <v/>
      </c>
      <c r="E56" s="196" t="s">
        <v>680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/>
      </c>
      <c r="C57" s="2" t="s">
        <v>2</v>
      </c>
      <c r="D57" s="9" t="str">
        <f t="shared" ca="1" si="16"/>
        <v/>
      </c>
      <c r="E57" s="196" t="s">
        <v>681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/>
      </c>
      <c r="C58" s="2" t="s">
        <v>2</v>
      </c>
      <c r="D58" s="9" t="str">
        <f t="shared" ca="1" si="16"/>
        <v/>
      </c>
      <c r="E58" s="196" t="s">
        <v>653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/>
      </c>
      <c r="C59" s="2" t="s">
        <v>2</v>
      </c>
      <c r="D59" s="9" t="str">
        <f t="shared" ca="1" si="16"/>
        <v/>
      </c>
      <c r="E59" s="196" t="s">
        <v>571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/>
      </c>
      <c r="C60" s="2" t="s">
        <v>2</v>
      </c>
      <c r="D60" s="9" t="str">
        <f t="shared" ca="1" si="16"/>
        <v/>
      </c>
      <c r="E60" s="196" t="s">
        <v>556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/>
      </c>
      <c r="C65" s="2" t="s">
        <v>2</v>
      </c>
      <c r="D65" s="9" t="str">
        <f t="shared" ref="D65:D69" ca="1" si="19">IF(J65=1,"",IF((F65+H65+J65=0),"",H65&amp;" ("&amp;I65&amp;")"))</f>
        <v/>
      </c>
      <c r="E65" s="196" t="s">
        <v>568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/>
      </c>
      <c r="C66" s="2" t="s">
        <v>2</v>
      </c>
      <c r="D66" s="9" t="str">
        <f t="shared" ca="1" si="19"/>
        <v/>
      </c>
      <c r="E66" s="196" t="s">
        <v>566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/>
      </c>
      <c r="C67" s="2" t="s">
        <v>2</v>
      </c>
      <c r="D67" s="9" t="str">
        <f t="shared" ca="1" si="19"/>
        <v/>
      </c>
      <c r="E67" s="196" t="s">
        <v>743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/>
      </c>
      <c r="C68" s="2" t="s">
        <v>2</v>
      </c>
      <c r="D68" s="9" t="str">
        <f t="shared" ca="1" si="19"/>
        <v/>
      </c>
      <c r="E68" s="196" t="s">
        <v>550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/>
      </c>
      <c r="C69" s="2" t="s">
        <v>2</v>
      </c>
      <c r="D69" s="9" t="str">
        <f t="shared" ca="1" si="19"/>
        <v/>
      </c>
      <c r="E69" s="196" t="s">
        <v>744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/>
      </c>
      <c r="C74" s="2" t="s">
        <v>2</v>
      </c>
      <c r="D74" s="9" t="str">
        <f t="shared" ref="D74:D78" ca="1" si="22">IF(J74=1,"",IF((F74+H74+J74=0),"",H74&amp;" ("&amp;I74&amp;")"))</f>
        <v/>
      </c>
      <c r="E74" s="196" t="s">
        <v>744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/>
      </c>
      <c r="C75" s="2" t="s">
        <v>2</v>
      </c>
      <c r="D75" s="9" t="str">
        <f t="shared" ca="1" si="22"/>
        <v/>
      </c>
      <c r="E75" s="196" t="s">
        <v>556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/>
      </c>
      <c r="C76" s="2" t="s">
        <v>2</v>
      </c>
      <c r="D76" s="9" t="str">
        <f t="shared" ca="1" si="22"/>
        <v/>
      </c>
      <c r="E76" s="196" t="s">
        <v>680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/>
      </c>
      <c r="C77" s="2" t="s">
        <v>2</v>
      </c>
      <c r="D77" s="9" t="str">
        <f t="shared" ca="1" si="22"/>
        <v/>
      </c>
      <c r="E77" s="196" t="s">
        <v>681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/>
      </c>
      <c r="C78" s="2" t="s">
        <v>2</v>
      </c>
      <c r="D78" s="9" t="str">
        <f t="shared" ca="1" si="22"/>
        <v/>
      </c>
      <c r="E78" s="196" t="s">
        <v>571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/>
      </c>
      <c r="C83" s="2" t="s">
        <v>2</v>
      </c>
      <c r="D83" s="9" t="str">
        <f t="shared" ref="D83:D87" ca="1" si="25">IF(J83=1,"",IF((F83+H83+J83=0),"",H83&amp;" ("&amp;I83&amp;")"))</f>
        <v/>
      </c>
      <c r="E83" s="196" t="s">
        <v>653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/>
      </c>
      <c r="C84" s="2" t="s">
        <v>2</v>
      </c>
      <c r="D84" s="9" t="str">
        <f t="shared" ca="1" si="25"/>
        <v/>
      </c>
      <c r="E84" s="196" t="s">
        <v>568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/>
      </c>
      <c r="C85" s="2" t="s">
        <v>2</v>
      </c>
      <c r="D85" s="9" t="str">
        <f t="shared" ca="1" si="25"/>
        <v/>
      </c>
      <c r="E85" s="196" t="s">
        <v>566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/>
      </c>
      <c r="C86" s="2" t="s">
        <v>2</v>
      </c>
      <c r="D86" s="9" t="str">
        <f t="shared" ca="1" si="25"/>
        <v/>
      </c>
      <c r="E86" s="196" t="s">
        <v>743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/>
      </c>
      <c r="C87" s="2" t="s">
        <v>2</v>
      </c>
      <c r="D87" s="9" t="str">
        <f t="shared" ca="1" si="25"/>
        <v/>
      </c>
      <c r="E87" s="196" t="s">
        <v>550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/>
      </c>
      <c r="C92" s="2" t="s">
        <v>2</v>
      </c>
      <c r="D92" s="9" t="str">
        <f t="shared" ref="D92:D96" ca="1" si="28">IF(J92=1,"",IF((F92+H92+J92=0),"",H92&amp;" ("&amp;I92&amp;")"))</f>
        <v/>
      </c>
      <c r="E92" s="196" t="s">
        <v>743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/>
      </c>
      <c r="C93" s="2" t="s">
        <v>2</v>
      </c>
      <c r="D93" s="9" t="str">
        <f t="shared" ca="1" si="28"/>
        <v/>
      </c>
      <c r="E93" s="196" t="s">
        <v>566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/>
      </c>
      <c r="C94" s="2" t="s">
        <v>2</v>
      </c>
      <c r="D94" s="9" t="str">
        <f t="shared" ca="1" si="28"/>
        <v/>
      </c>
      <c r="E94" s="196" t="s">
        <v>568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/>
      </c>
      <c r="C95" s="2" t="s">
        <v>2</v>
      </c>
      <c r="D95" s="9" t="str">
        <f t="shared" ca="1" si="28"/>
        <v/>
      </c>
      <c r="E95" s="196" t="s">
        <v>653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/>
      </c>
      <c r="C96" s="2" t="s">
        <v>2</v>
      </c>
      <c r="D96" s="9" t="str">
        <f t="shared" ca="1" si="28"/>
        <v/>
      </c>
      <c r="E96" s="196" t="s">
        <v>571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/>
      </c>
      <c r="C101" s="2" t="s">
        <v>2</v>
      </c>
      <c r="D101" s="9" t="str">
        <f t="shared" ref="D101:D105" ca="1" si="31">IF(J101=1,"",IF((F101+H101+J101=0),"",H101&amp;" ("&amp;I101&amp;")"))</f>
        <v/>
      </c>
      <c r="E101" s="196" t="s">
        <v>550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/>
      </c>
      <c r="C102" s="2" t="s">
        <v>2</v>
      </c>
      <c r="D102" s="9" t="str">
        <f t="shared" ca="1" si="31"/>
        <v/>
      </c>
      <c r="E102" s="196" t="s">
        <v>743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/>
      </c>
      <c r="C103" s="2" t="s">
        <v>2</v>
      </c>
      <c r="D103" s="9" t="str">
        <f t="shared" ca="1" si="31"/>
        <v/>
      </c>
      <c r="E103" s="196" t="s">
        <v>680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/>
      </c>
      <c r="C104" s="2" t="s">
        <v>2</v>
      </c>
      <c r="D104" s="9" t="str">
        <f t="shared" ca="1" si="31"/>
        <v/>
      </c>
      <c r="E104" s="196" t="s">
        <v>556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/>
      </c>
      <c r="C110" s="2" t="s">
        <v>2</v>
      </c>
      <c r="D110" s="9" t="str">
        <f t="shared" ref="D110:D114" ca="1" si="34">IF(J110=1,"",IF((F110+H110+J110=0),"",H110&amp;" ("&amp;I110&amp;")"))</f>
        <v/>
      </c>
      <c r="E110" s="196" t="s">
        <v>566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/>
      </c>
      <c r="C111" s="2" t="s">
        <v>2</v>
      </c>
      <c r="D111" s="9" t="str">
        <f t="shared" ca="1" si="34"/>
        <v/>
      </c>
      <c r="E111" s="196" t="s">
        <v>550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/>
      </c>
      <c r="C113" s="2" t="s">
        <v>2</v>
      </c>
      <c r="D113" s="9" t="str">
        <f t="shared" ca="1" si="34"/>
        <v/>
      </c>
      <c r="E113" s="196" t="s">
        <v>681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/>
      </c>
      <c r="C114" s="2" t="s">
        <v>2</v>
      </c>
      <c r="D114" s="9" t="str">
        <f t="shared" ca="1" si="34"/>
        <v/>
      </c>
      <c r="E114" s="196" t="s">
        <v>571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211" priority="2" stopIfTrue="1" operator="containsText" text="Bye">
      <formula>NOT(ISERROR(SEARCH("Bye",A83)))</formula>
    </cfRule>
  </conditionalFormatting>
  <conditionalFormatting sqref="A25:A29">
    <cfRule type="containsText" dxfId="210" priority="6" stopIfTrue="1" operator="containsText" text="Bye">
      <formula>NOT(ISERROR(SEARCH("Bye",A25)))</formula>
    </cfRule>
  </conditionalFormatting>
  <conditionalFormatting sqref="E25:E29">
    <cfRule type="containsText" dxfId="209" priority="5" stopIfTrue="1" operator="containsText" text="Bye">
      <formula>NOT(ISERROR(SEARCH("Bye",E25)))</formula>
    </cfRule>
  </conditionalFormatting>
  <conditionalFormatting sqref="A65:A69">
    <cfRule type="containsText" dxfId="208" priority="4" stopIfTrue="1" operator="containsText" text="Bye">
      <formula>NOT(ISERROR(SEARCH("Bye",A65)))</formula>
    </cfRule>
  </conditionalFormatting>
  <conditionalFormatting sqref="E65:E69">
    <cfRule type="containsText" dxfId="207" priority="3" stopIfTrue="1" operator="containsText" text="Bye">
      <formula>NOT(ISERROR(SEARCH("Bye",E65)))</formula>
    </cfRule>
  </conditionalFormatting>
  <conditionalFormatting sqref="A202:A206">
    <cfRule type="containsText" dxfId="206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50" priority="53" stopIfTrue="1">
      <formula>IF(AA162=1,TRUE,FALSE)</formula>
    </cfRule>
    <cfRule type="expression" dxfId="9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8" priority="50" stopIfTrue="1">
      <formula>IF(AA213=1,TRUE,FALSE)</formula>
    </cfRule>
    <cfRule type="expression" dxfId="9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46" priority="47" stopIfTrue="1">
      <formula>IF(AA230=1,TRUE,FALSE)</formula>
    </cfRule>
    <cfRule type="expression" dxfId="9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43" priority="43" stopIfTrue="1">
      <formula>IF(AA196=1,TRUE,FALSE)</formula>
    </cfRule>
    <cfRule type="expression" dxfId="942" priority="44" stopIfTrue="1">
      <formula>IF(AA196=0,TRUE,FALSE)</formula>
    </cfRule>
  </conditionalFormatting>
  <conditionalFormatting sqref="N193:S205">
    <cfRule type="cellIs" dxfId="9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40" priority="39" stopIfTrue="1">
      <formula>IF(AA9=1,TRUE,FALSE)</formula>
    </cfRule>
    <cfRule type="expression" dxfId="939" priority="40" stopIfTrue="1">
      <formula>IF(AA9=0,TRUE,FALSE)</formula>
    </cfRule>
  </conditionalFormatting>
  <conditionalFormatting sqref="N6:S18">
    <cfRule type="cellIs" dxfId="9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37" priority="35" stopIfTrue="1">
      <formula>IF(AA26=1,TRUE,FALSE)</formula>
    </cfRule>
    <cfRule type="expression" dxfId="936" priority="36" stopIfTrue="1">
      <formula>IF(AA26=0,TRUE,FALSE)</formula>
    </cfRule>
  </conditionalFormatting>
  <conditionalFormatting sqref="N23:S35">
    <cfRule type="cellIs" dxfId="9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34" priority="31" stopIfTrue="1">
      <formula>IF(AA43=1,TRUE,FALSE)</formula>
    </cfRule>
    <cfRule type="expression" dxfId="933" priority="32" stopIfTrue="1">
      <formula>IF(AA43=0,TRUE,FALSE)</formula>
    </cfRule>
  </conditionalFormatting>
  <conditionalFormatting sqref="N40:S52">
    <cfRule type="cellIs" dxfId="9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31" priority="27" stopIfTrue="1">
      <formula>IF(AA60=1,TRUE,FALSE)</formula>
    </cfRule>
    <cfRule type="expression" dxfId="930" priority="28" stopIfTrue="1">
      <formula>IF(AA60=0,TRUE,FALSE)</formula>
    </cfRule>
  </conditionalFormatting>
  <conditionalFormatting sqref="N57:S69">
    <cfRule type="cellIs" dxfId="9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8" priority="23" stopIfTrue="1">
      <formula>IF(AA77=1,TRUE,FALSE)</formula>
    </cfRule>
    <cfRule type="expression" dxfId="927" priority="24" stopIfTrue="1">
      <formula>IF(AA77=0,TRUE,FALSE)</formula>
    </cfRule>
  </conditionalFormatting>
  <conditionalFormatting sqref="N74:S86">
    <cfRule type="cellIs" dxfId="9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25" priority="19" stopIfTrue="1">
      <formula>IF(AA94=1,TRUE,FALSE)</formula>
    </cfRule>
    <cfRule type="expression" dxfId="924" priority="20" stopIfTrue="1">
      <formula>IF(AA94=0,TRUE,FALSE)</formula>
    </cfRule>
  </conditionalFormatting>
  <conditionalFormatting sqref="N91:S103">
    <cfRule type="cellIs" dxfId="9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22" priority="15" stopIfTrue="1">
      <formula>IF(AA111=1,TRUE,FALSE)</formula>
    </cfRule>
    <cfRule type="expression" dxfId="921" priority="16" stopIfTrue="1">
      <formula>IF(AA111=0,TRUE,FALSE)</formula>
    </cfRule>
  </conditionalFormatting>
  <conditionalFormatting sqref="N108:S120">
    <cfRule type="cellIs" dxfId="9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9" priority="11" stopIfTrue="1">
      <formula>IF(AA128=1,TRUE,FALSE)</formula>
    </cfRule>
    <cfRule type="expression" dxfId="918" priority="12" stopIfTrue="1">
      <formula>IF(AA128=0,TRUE,FALSE)</formula>
    </cfRule>
  </conditionalFormatting>
  <conditionalFormatting sqref="N125:S137">
    <cfRule type="cellIs" dxfId="9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16" priority="7" stopIfTrue="1">
      <formula>IF(AA145=1,TRUE,FALSE)</formula>
    </cfRule>
    <cfRule type="expression" dxfId="915" priority="8" stopIfTrue="1">
      <formula>IF(AA145=0,TRUE,FALSE)</formula>
    </cfRule>
  </conditionalFormatting>
  <conditionalFormatting sqref="N142:S154">
    <cfRule type="cellIs" dxfId="9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13" priority="3" stopIfTrue="1">
      <formula>IF(AA179=1,TRUE,FALSE)</formula>
    </cfRule>
    <cfRule type="expression" dxfId="912" priority="4" stopIfTrue="1">
      <formula>IF(AA179=0,TRUE,FALSE)</formula>
    </cfRule>
  </conditionalFormatting>
  <conditionalFormatting sqref="N176:S188">
    <cfRule type="cellIs" dxfId="9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10" sqref="C1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George Munt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21.79</v>
      </c>
      <c r="J2">
        <f ca="1">I2+G2</f>
        <v>22.79</v>
      </c>
      <c r="K2">
        <f t="shared" ref="K2:K66" ca="1" si="2">IF(J2=0,-1,J2-ROW()/10^10)</f>
        <v>22.789999999799999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21.79</v>
      </c>
      <c r="N2">
        <f t="shared" ref="N2:N66" ca="1" si="4">RANK(M2,$M$2:$M$351,0)</f>
        <v>44</v>
      </c>
      <c r="O2">
        <f ca="1">IF(M2=0,-1,M2-ROW()/10^10)</f>
        <v>21.789999999799999</v>
      </c>
      <c r="P2">
        <f t="shared" ref="P2:P66" ca="1" si="5">IF(ROW()-1&gt;COUNT($O$2:$O$351),"",INDEX($A$2:$A$351,MATCH(LARGE($O$2:$O$351,ROW()-1),$O$2:$O$351,0)))</f>
        <v>227</v>
      </c>
      <c r="Q2">
        <f ca="1">SUM(AF2,AR2,BD2,BP2,CB2,CN2,CZ2,DL2,DX2,EJ2,EV2,FH2,FT2,GF2,GR2,HD2,HP2,IB2,IN2,IZ2,JL2,JX2,KJ2,KV2,LH2,LT2)</f>
        <v>6</v>
      </c>
      <c r="R2">
        <f ca="1">SUM(AG2,AS2,BE2,BQ2,CC2,CO2,DA2,DM2,DY2,EK2,EW2,FI2,FU2,GG2,GS2,HE2,HQ2,IC2,IO2,JA2,JM2,JY2,KK2,KW2,LI2,LU2)</f>
        <v>1</v>
      </c>
      <c r="S2">
        <f ca="1">SUM(AH2,AT2,BF2,BR2,CD2,CP2,DB2,DN2,DZ2,EL2,EX2,FJ2,FV2,GH2,GT2,HF2,HR2,ID2,IP2,JB2,JN2,JZ2,KL2,KX2,LJ2,LV2)</f>
        <v>0</v>
      </c>
      <c r="T2">
        <f ca="1">Q2+(2*R2)+(3*S2)</f>
        <v>8</v>
      </c>
      <c r="U2" t="str">
        <f t="shared" ref="U2:U65" ca="1" si="6">(999-T2)&amp;(999-S2)&amp;(999-R2)&amp;(999-Q2)&amp;B2</f>
        <v xml:space="preserve">991999998993George Munt </v>
      </c>
      <c r="V2">
        <f ca="1">COUNTIF($U$2:$U$351,"&lt;="&amp;U2)</f>
        <v>47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1</v>
      </c>
      <c r="Z2" t="str">
        <f ca="1">(999-Y2)&amp;B2&amp;"zz"</f>
        <v>998George Munt zz</v>
      </c>
      <c r="AA2">
        <f ca="1">COUNTIF($Z$2:$Z$351,"&lt;="&amp;Z2)</f>
        <v>27</v>
      </c>
      <c r="AB2">
        <f>A2</f>
        <v>1</v>
      </c>
      <c r="AC2">
        <f ca="1">VLOOKUP(A2,$AA$2:$AB$351,2,FALSE)</f>
        <v>177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81</v>
      </c>
      <c r="O3">
        <f t="shared" ref="O3:O66" ca="1" si="57">IF(M3=0,-1,M3-ROW()/10^10)</f>
        <v>-1</v>
      </c>
      <c r="P3">
        <f t="shared" ca="1" si="5"/>
        <v>179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344</v>
      </c>
      <c r="W3">
        <f t="shared" ref="W3:W66" si="63">A3</f>
        <v>2</v>
      </c>
      <c r="X3">
        <f t="shared" ref="X3:X66" ca="1" si="64">VLOOKUP(A3,$V$2:$W$351,2,FALSE)</f>
        <v>179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96</v>
      </c>
      <c r="AB3">
        <f t="shared" ref="AB3:AB66" si="68">A3</f>
        <v>2</v>
      </c>
      <c r="AC3">
        <f t="shared" ref="AC3:AC66" ca="1" si="69">VLOOKUP(A3,$AA$2:$AB$351,2,FALSE)</f>
        <v>27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21.05</v>
      </c>
      <c r="J4">
        <f t="shared" ca="1" si="55"/>
        <v>21.05</v>
      </c>
      <c r="K4">
        <f t="shared" ca="1" si="2"/>
        <v>21.049999999600001</v>
      </c>
      <c r="L4">
        <f t="shared" ca="1" si="3"/>
        <v>235</v>
      </c>
      <c r="M4">
        <f t="shared" ca="1" si="56"/>
        <v>21.05</v>
      </c>
      <c r="N4">
        <f t="shared" ca="1" si="4"/>
        <v>53</v>
      </c>
      <c r="O4">
        <f t="shared" ca="1" si="57"/>
        <v>21.049999999600001</v>
      </c>
      <c r="P4">
        <f t="shared" ca="1" si="5"/>
        <v>235</v>
      </c>
      <c r="Q4">
        <f t="shared" ca="1" si="58"/>
        <v>2</v>
      </c>
      <c r="R4">
        <f t="shared" ca="1" si="59"/>
        <v>2</v>
      </c>
      <c r="S4">
        <f t="shared" ca="1" si="60"/>
        <v>0</v>
      </c>
      <c r="T4">
        <f t="shared" ca="1" si="61"/>
        <v>6</v>
      </c>
      <c r="U4" t="str">
        <f t="shared" ca="1" si="6"/>
        <v>993999997997Richard Cox</v>
      </c>
      <c r="V4">
        <f t="shared" ca="1" si="62"/>
        <v>55</v>
      </c>
      <c r="W4">
        <f t="shared" si="63"/>
        <v>3</v>
      </c>
      <c r="X4">
        <f t="shared" ca="1" si="64"/>
        <v>26</v>
      </c>
      <c r="Y4">
        <f t="shared" ca="1" si="65"/>
        <v>0</v>
      </c>
      <c r="Z4" t="str">
        <f t="shared" ca="1" si="66"/>
        <v>999Richard Coxzz</v>
      </c>
      <c r="AA4">
        <f t="shared" ca="1" si="67"/>
        <v>99</v>
      </c>
      <c r="AB4">
        <f t="shared" si="68"/>
        <v>3</v>
      </c>
      <c r="AC4">
        <f t="shared" ca="1" si="69"/>
        <v>57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 xml:space="preserve">Craig Johns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0</v>
      </c>
      <c r="G5">
        <f t="shared" ca="1" si="53"/>
        <v>0</v>
      </c>
      <c r="H5">
        <f t="shared" ca="1" si="54"/>
        <v>0</v>
      </c>
      <c r="I5">
        <f t="shared" ca="1" si="1"/>
        <v>0</v>
      </c>
      <c r="J5">
        <f t="shared" ca="1" si="55"/>
        <v>0</v>
      </c>
      <c r="K5">
        <f t="shared" ca="1" si="2"/>
        <v>-1</v>
      </c>
      <c r="L5">
        <f t="shared" ca="1" si="3"/>
        <v>26</v>
      </c>
      <c r="M5">
        <f t="shared" ca="1" si="56"/>
        <v>0</v>
      </c>
      <c r="N5">
        <f t="shared" ca="1" si="4"/>
        <v>81</v>
      </c>
      <c r="O5">
        <f t="shared" ca="1" si="57"/>
        <v>-1</v>
      </c>
      <c r="P5">
        <f t="shared" ca="1" si="5"/>
        <v>26</v>
      </c>
      <c r="Q5">
        <f t="shared" ca="1" si="58"/>
        <v>0</v>
      </c>
      <c r="R5">
        <f t="shared" ca="1" si="59"/>
        <v>0</v>
      </c>
      <c r="S5">
        <f t="shared" ca="1" si="60"/>
        <v>0</v>
      </c>
      <c r="T5">
        <f t="shared" ca="1" si="61"/>
        <v>0</v>
      </c>
      <c r="U5" t="str">
        <f t="shared" ca="1" si="6"/>
        <v xml:space="preserve">999999999999Craig Johns </v>
      </c>
      <c r="V5">
        <f t="shared" ca="1" si="62"/>
        <v>329</v>
      </c>
      <c r="W5">
        <f t="shared" si="63"/>
        <v>4</v>
      </c>
      <c r="X5">
        <f t="shared" ca="1" si="64"/>
        <v>27</v>
      </c>
      <c r="Y5">
        <f t="shared" ca="1" si="65"/>
        <v>0</v>
      </c>
      <c r="Z5" t="str">
        <f t="shared" ca="1" si="66"/>
        <v>999Craig Johns zz</v>
      </c>
      <c r="AA5">
        <f t="shared" ca="1" si="67"/>
        <v>61</v>
      </c>
      <c r="AB5">
        <f t="shared" si="68"/>
        <v>4</v>
      </c>
      <c r="AC5">
        <f t="shared" ca="1" si="69"/>
        <v>103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24.24</v>
      </c>
      <c r="J6">
        <f t="shared" ca="1" si="55"/>
        <v>25.24</v>
      </c>
      <c r="K6">
        <f t="shared" ca="1" si="2"/>
        <v>25.239999999399998</v>
      </c>
      <c r="L6">
        <f t="shared" ca="1" si="3"/>
        <v>226</v>
      </c>
      <c r="M6">
        <f t="shared" ca="1" si="56"/>
        <v>24.24</v>
      </c>
      <c r="N6">
        <f t="shared" ca="1" si="4"/>
        <v>29</v>
      </c>
      <c r="O6">
        <f t="shared" ca="1" si="57"/>
        <v>24.239999999399998</v>
      </c>
      <c r="P6">
        <f t="shared" ca="1" si="5"/>
        <v>226</v>
      </c>
      <c r="Q6">
        <f t="shared" ca="1" si="58"/>
        <v>7</v>
      </c>
      <c r="R6">
        <f t="shared" ca="1" si="59"/>
        <v>1</v>
      </c>
      <c r="S6">
        <f t="shared" ca="1" si="60"/>
        <v>0</v>
      </c>
      <c r="T6">
        <f t="shared" ca="1" si="61"/>
        <v>9</v>
      </c>
      <c r="U6" t="str">
        <f t="shared" ca="1" si="6"/>
        <v xml:space="preserve">990999998992Nick Ellis </v>
      </c>
      <c r="V6">
        <f t="shared" ca="1" si="62"/>
        <v>38</v>
      </c>
      <c r="W6">
        <f t="shared" si="63"/>
        <v>5</v>
      </c>
      <c r="X6">
        <f t="shared" ca="1" si="64"/>
        <v>226</v>
      </c>
      <c r="Y6">
        <f t="shared" ca="1" si="65"/>
        <v>1</v>
      </c>
      <c r="Z6" t="str">
        <f t="shared" ca="1" si="66"/>
        <v>998Nick Ellis zz</v>
      </c>
      <c r="AA6">
        <f t="shared" ca="1" si="67"/>
        <v>37</v>
      </c>
      <c r="AB6">
        <f t="shared" si="68"/>
        <v>5</v>
      </c>
      <c r="AC6">
        <f t="shared" ca="1" si="69"/>
        <v>108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1</v>
      </c>
      <c r="H7">
        <f t="shared" ca="1" si="54"/>
        <v>100</v>
      </c>
      <c r="I7">
        <f t="shared" ca="1" si="1"/>
        <v>25.6</v>
      </c>
      <c r="J7">
        <f t="shared" ca="1" si="55"/>
        <v>26.6</v>
      </c>
      <c r="K7">
        <f t="shared" ca="1" si="2"/>
        <v>26.599999999300003</v>
      </c>
      <c r="L7">
        <f t="shared" ca="1" si="3"/>
        <v>178</v>
      </c>
      <c r="M7">
        <f t="shared" ca="1" si="56"/>
        <v>25.6</v>
      </c>
      <c r="N7">
        <f t="shared" ca="1" si="4"/>
        <v>19</v>
      </c>
      <c r="O7">
        <f t="shared" ca="1" si="57"/>
        <v>25.599999999300003</v>
      </c>
      <c r="P7">
        <f t="shared" ca="1" si="5"/>
        <v>178</v>
      </c>
      <c r="Q7">
        <f t="shared" ca="1" si="58"/>
        <v>6</v>
      </c>
      <c r="R7">
        <f t="shared" ca="1" si="59"/>
        <v>1</v>
      </c>
      <c r="S7">
        <f t="shared" ca="1" si="60"/>
        <v>0</v>
      </c>
      <c r="T7">
        <f t="shared" ca="1" si="61"/>
        <v>8</v>
      </c>
      <c r="U7" t="str">
        <f t="shared" ca="1" si="6"/>
        <v>991999998993John Power</v>
      </c>
      <c r="V7">
        <f t="shared" ca="1" si="62"/>
        <v>48</v>
      </c>
      <c r="W7">
        <f t="shared" si="63"/>
        <v>6</v>
      </c>
      <c r="X7">
        <f t="shared" ca="1" si="64"/>
        <v>228</v>
      </c>
      <c r="Y7">
        <f t="shared" ca="1" si="65"/>
        <v>1</v>
      </c>
      <c r="Z7" t="str">
        <f t="shared" ca="1" si="66"/>
        <v>998John Powerzz</v>
      </c>
      <c r="AA7">
        <f t="shared" ca="1" si="67"/>
        <v>31</v>
      </c>
      <c r="AB7">
        <f t="shared" si="68"/>
        <v>6</v>
      </c>
      <c r="AC7">
        <f t="shared" ca="1" si="69"/>
        <v>179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21.47</v>
      </c>
      <c r="J8">
        <f t="shared" ca="1" si="55"/>
        <v>22.47</v>
      </c>
      <c r="K8">
        <f t="shared" ca="1" si="2"/>
        <v>22.469999999199999</v>
      </c>
      <c r="L8">
        <f t="shared" ca="1" si="3"/>
        <v>177</v>
      </c>
      <c r="M8">
        <f t="shared" ca="1" si="56"/>
        <v>21.47</v>
      </c>
      <c r="N8">
        <f t="shared" ca="1" si="4"/>
        <v>48</v>
      </c>
      <c r="O8">
        <f t="shared" ca="1" si="57"/>
        <v>21.469999999199999</v>
      </c>
      <c r="P8">
        <f t="shared" ca="1" si="5"/>
        <v>127</v>
      </c>
      <c r="Q8">
        <f t="shared" ca="1" si="58"/>
        <v>4</v>
      </c>
      <c r="R8">
        <f t="shared" ca="1" si="59"/>
        <v>1</v>
      </c>
      <c r="S8">
        <f t="shared" ca="1" si="60"/>
        <v>0</v>
      </c>
      <c r="T8">
        <f t="shared" ca="1" si="61"/>
        <v>6</v>
      </c>
      <c r="U8" t="str">
        <f t="shared" ca="1" si="6"/>
        <v>993999998995Matt Carter</v>
      </c>
      <c r="V8">
        <f t="shared" ca="1" si="62"/>
        <v>60</v>
      </c>
      <c r="W8">
        <f t="shared" si="63"/>
        <v>7</v>
      </c>
      <c r="X8">
        <f t="shared" ca="1" si="64"/>
        <v>232</v>
      </c>
      <c r="Y8">
        <f t="shared" ca="1" si="65"/>
        <v>2</v>
      </c>
      <c r="Z8" t="str">
        <f t="shared" ca="1" si="66"/>
        <v>997Matt Carterzz</v>
      </c>
      <c r="AA8">
        <f t="shared" ca="1" si="67"/>
        <v>9</v>
      </c>
      <c r="AB8">
        <f t="shared" si="68"/>
        <v>7</v>
      </c>
      <c r="AC8">
        <f t="shared" ca="1" si="69"/>
        <v>229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0</v>
      </c>
      <c r="H9">
        <f t="shared" ca="1" si="54"/>
        <v>0</v>
      </c>
      <c r="I9">
        <f t="shared" ca="1" si="1"/>
        <v>25.85</v>
      </c>
      <c r="J9">
        <f t="shared" ca="1" si="55"/>
        <v>25.85</v>
      </c>
      <c r="K9">
        <f t="shared" ca="1" si="2"/>
        <v>25.849999999100003</v>
      </c>
      <c r="L9">
        <f t="shared" ca="1" si="3"/>
        <v>128</v>
      </c>
      <c r="M9">
        <f t="shared" ca="1" si="56"/>
        <v>25.85</v>
      </c>
      <c r="N9">
        <f t="shared" ca="1" si="4"/>
        <v>16</v>
      </c>
      <c r="O9">
        <f t="shared" ca="1" si="57"/>
        <v>25.849999999100003</v>
      </c>
      <c r="P9">
        <f t="shared" ca="1" si="5"/>
        <v>232</v>
      </c>
      <c r="Q9">
        <f t="shared" ca="1" si="58"/>
        <v>3</v>
      </c>
      <c r="R9">
        <f t="shared" ca="1" si="59"/>
        <v>2</v>
      </c>
      <c r="S9">
        <f t="shared" ca="1" si="60"/>
        <v>0</v>
      </c>
      <c r="T9">
        <f t="shared" ca="1" si="61"/>
        <v>7</v>
      </c>
      <c r="U9" t="str">
        <f t="shared" ca="1" si="6"/>
        <v>992999997996Tony Hammond</v>
      </c>
      <c r="V9">
        <f t="shared" ca="1" si="62"/>
        <v>51</v>
      </c>
      <c r="W9">
        <f t="shared" si="63"/>
        <v>8</v>
      </c>
      <c r="X9">
        <f t="shared" ca="1" si="64"/>
        <v>11</v>
      </c>
      <c r="Y9">
        <f t="shared" ca="1" si="65"/>
        <v>0</v>
      </c>
      <c r="Z9" t="str">
        <f t="shared" ca="1" si="66"/>
        <v>999Tony Hammondzz</v>
      </c>
      <c r="AA9">
        <f t="shared" ca="1" si="67"/>
        <v>107</v>
      </c>
      <c r="AB9">
        <f t="shared" si="68"/>
        <v>8</v>
      </c>
      <c r="AC9">
        <f t="shared" ca="1" si="69"/>
        <v>202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229</v>
      </c>
      <c r="M10">
        <f t="shared" ca="1" si="56"/>
        <v>0</v>
      </c>
      <c r="N10">
        <f t="shared" ca="1" si="4"/>
        <v>81</v>
      </c>
      <c r="O10">
        <f t="shared" ca="1" si="57"/>
        <v>-1</v>
      </c>
      <c r="P10">
        <f t="shared" ca="1" si="5"/>
        <v>177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330</v>
      </c>
      <c r="W10">
        <f t="shared" si="63"/>
        <v>9</v>
      </c>
      <c r="X10">
        <f t="shared" ca="1" si="64"/>
        <v>132</v>
      </c>
      <c r="Y10">
        <f t="shared" ca="1" si="65"/>
        <v>0</v>
      </c>
      <c r="Z10" t="str">
        <f t="shared" ca="1" si="66"/>
        <v>999Dan Perren zz</v>
      </c>
      <c r="AA10">
        <f t="shared" ca="1" si="67"/>
        <v>62</v>
      </c>
      <c r="AB10">
        <f t="shared" si="68"/>
        <v>9</v>
      </c>
      <c r="AC10">
        <f t="shared" ca="1" si="69"/>
        <v>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127</v>
      </c>
      <c r="M11">
        <f t="shared" ca="1" si="56"/>
        <v>0</v>
      </c>
      <c r="N11">
        <f t="shared" ca="1" si="4"/>
        <v>81</v>
      </c>
      <c r="O11">
        <f t="shared" ca="1" si="57"/>
        <v>-1</v>
      </c>
      <c r="P11">
        <f t="shared" ca="1" si="5"/>
        <v>128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999999999999Darren Everret</v>
      </c>
      <c r="V11">
        <f t="shared" ca="1" si="62"/>
        <v>331</v>
      </c>
      <c r="W11">
        <f t="shared" si="63"/>
        <v>10</v>
      </c>
      <c r="X11">
        <f t="shared" ca="1" si="64"/>
        <v>231</v>
      </c>
      <c r="Y11">
        <f t="shared" ca="1" si="65"/>
        <v>0</v>
      </c>
      <c r="Z11" t="str">
        <f t="shared" ca="1" si="66"/>
        <v>999Darren Everretzz</v>
      </c>
      <c r="AA11">
        <f t="shared" ca="1" si="67"/>
        <v>64</v>
      </c>
      <c r="AB11">
        <f t="shared" si="68"/>
        <v>10</v>
      </c>
      <c r="AC11">
        <f t="shared" ca="1" si="69"/>
        <v>201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20.6</v>
      </c>
      <c r="J12">
        <f t="shared" ca="1" si="55"/>
        <v>21.6</v>
      </c>
      <c r="K12">
        <f t="shared" ca="1" si="2"/>
        <v>21.599999998800001</v>
      </c>
      <c r="L12">
        <f t="shared" ca="1" si="3"/>
        <v>232</v>
      </c>
      <c r="M12">
        <f t="shared" ca="1" si="56"/>
        <v>20.6</v>
      </c>
      <c r="N12">
        <f t="shared" ca="1" si="4"/>
        <v>57</v>
      </c>
      <c r="O12">
        <f t="shared" ca="1" si="57"/>
        <v>20.599999998800001</v>
      </c>
      <c r="P12">
        <f t="shared" ca="1" si="5"/>
        <v>229</v>
      </c>
      <c r="Q12">
        <f t="shared" ca="1" si="58"/>
        <v>1</v>
      </c>
      <c r="R12">
        <f t="shared" ca="1" si="59"/>
        <v>6</v>
      </c>
      <c r="S12">
        <f t="shared" ca="1" si="60"/>
        <v>0</v>
      </c>
      <c r="T12">
        <f t="shared" ca="1" si="61"/>
        <v>13</v>
      </c>
      <c r="U12" t="str">
        <f t="shared" ca="1" si="6"/>
        <v>986999993998Padraig Sharkey</v>
      </c>
      <c r="V12">
        <f t="shared" ca="1" si="62"/>
        <v>8</v>
      </c>
      <c r="W12">
        <f t="shared" si="63"/>
        <v>11</v>
      </c>
      <c r="X12">
        <f t="shared" ca="1" si="64"/>
        <v>202</v>
      </c>
      <c r="Y12">
        <f t="shared" ca="1" si="65"/>
        <v>1</v>
      </c>
      <c r="Z12" t="str">
        <f t="shared" ca="1" si="66"/>
        <v>998Padraig Sharkeyzz</v>
      </c>
      <c r="AA12">
        <f t="shared" ca="1" si="67"/>
        <v>39</v>
      </c>
      <c r="AB12">
        <f t="shared" si="68"/>
        <v>11</v>
      </c>
      <c r="AC12">
        <f t="shared" ca="1" si="69"/>
        <v>101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1</v>
      </c>
      <c r="H13">
        <f t="shared" ca="1" si="54"/>
        <v>100</v>
      </c>
      <c r="I13">
        <f t="shared" ca="1" si="1"/>
        <v>23.48</v>
      </c>
      <c r="J13">
        <f t="shared" ca="1" si="55"/>
        <v>24.48</v>
      </c>
      <c r="K13">
        <f t="shared" ca="1" si="2"/>
        <v>24.479999998700002</v>
      </c>
      <c r="L13">
        <f t="shared" ca="1" si="3"/>
        <v>180</v>
      </c>
      <c r="M13">
        <f t="shared" ca="1" si="56"/>
        <v>23.48</v>
      </c>
      <c r="N13">
        <f t="shared" ca="1" si="4"/>
        <v>31</v>
      </c>
      <c r="O13">
        <f t="shared" ca="1" si="57"/>
        <v>23.479999998700002</v>
      </c>
      <c r="P13">
        <f t="shared" ca="1" si="5"/>
        <v>180</v>
      </c>
      <c r="Q13">
        <f t="shared" ca="1" si="58"/>
        <v>2</v>
      </c>
      <c r="R13">
        <f t="shared" ca="1" si="59"/>
        <v>2</v>
      </c>
      <c r="S13">
        <f t="shared" ca="1" si="60"/>
        <v>1</v>
      </c>
      <c r="T13">
        <f t="shared" ca="1" si="61"/>
        <v>9</v>
      </c>
      <c r="U13" t="str">
        <f t="shared" ca="1" si="6"/>
        <v>990998997997Lukasz Sawicki</v>
      </c>
      <c r="V13">
        <f t="shared" ca="1" si="62"/>
        <v>31</v>
      </c>
      <c r="W13">
        <f t="shared" si="63"/>
        <v>12</v>
      </c>
      <c r="X13">
        <f t="shared" ca="1" si="64"/>
        <v>208</v>
      </c>
      <c r="Y13">
        <f t="shared" ca="1" si="65"/>
        <v>1</v>
      </c>
      <c r="Z13" t="str">
        <f t="shared" ca="1" si="66"/>
        <v>998Lukasz Sawickizz</v>
      </c>
      <c r="AA13">
        <f t="shared" ca="1" si="67"/>
        <v>33</v>
      </c>
      <c r="AB13">
        <f t="shared" si="68"/>
        <v>12</v>
      </c>
      <c r="AC13">
        <f t="shared" ca="1" si="69"/>
        <v>176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151</v>
      </c>
      <c r="M14">
        <f t="shared" ca="1" si="56"/>
        <v>0</v>
      </c>
      <c r="N14">
        <f t="shared" ca="1" si="4"/>
        <v>81</v>
      </c>
      <c r="O14">
        <f t="shared" ca="1" si="57"/>
        <v>-1</v>
      </c>
      <c r="P14">
        <f t="shared" ca="1" si="5"/>
        <v>151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103</v>
      </c>
      <c r="M15">
        <f t="shared" ca="1" si="56"/>
        <v>0</v>
      </c>
      <c r="N15">
        <f t="shared" ca="1" si="4"/>
        <v>81</v>
      </c>
      <c r="O15">
        <f t="shared" ca="1" si="57"/>
        <v>-1</v>
      </c>
      <c r="P15">
        <f t="shared" ca="1" si="5"/>
        <v>103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230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57</v>
      </c>
      <c r="M16">
        <f t="shared" ca="1" si="56"/>
        <v>0</v>
      </c>
      <c r="N16">
        <f t="shared" ca="1" si="4"/>
        <v>81</v>
      </c>
      <c r="O16">
        <f t="shared" ca="1" si="57"/>
        <v>-1</v>
      </c>
      <c r="P16">
        <f t="shared" ca="1" si="5"/>
        <v>57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6</v>
      </c>
      <c r="M17">
        <f t="shared" ca="1" si="56"/>
        <v>0</v>
      </c>
      <c r="N17">
        <f t="shared" ca="1" si="4"/>
        <v>81</v>
      </c>
      <c r="O17">
        <f t="shared" ca="1" si="57"/>
        <v>-1</v>
      </c>
      <c r="P17">
        <f t="shared" ca="1" si="5"/>
        <v>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101</v>
      </c>
      <c r="M18">
        <f t="shared" ca="1" si="56"/>
        <v>0</v>
      </c>
      <c r="N18">
        <f t="shared" ca="1" si="4"/>
        <v>81</v>
      </c>
      <c r="O18">
        <f t="shared" ca="1" si="57"/>
        <v>-1</v>
      </c>
      <c r="P18">
        <f t="shared" ca="1" si="5"/>
        <v>85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152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215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231</v>
      </c>
      <c r="M19">
        <f t="shared" ca="1" si="56"/>
        <v>0</v>
      </c>
      <c r="N19">
        <f t="shared" ca="1" si="4"/>
        <v>81</v>
      </c>
      <c r="O19">
        <f t="shared" ca="1" si="57"/>
        <v>-1</v>
      </c>
      <c r="P19">
        <f t="shared" ca="1" si="5"/>
        <v>58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151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183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27</v>
      </c>
      <c r="M20">
        <f t="shared" ca="1" si="56"/>
        <v>0</v>
      </c>
      <c r="N20">
        <f t="shared" ca="1" si="4"/>
        <v>81</v>
      </c>
      <c r="O20">
        <f t="shared" ca="1" si="57"/>
        <v>-1</v>
      </c>
      <c r="P20">
        <f t="shared" ca="1" si="5"/>
        <v>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127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</v>
      </c>
      <c r="M21">
        <f t="shared" ca="1" si="56"/>
        <v>0</v>
      </c>
      <c r="N21">
        <f t="shared" ca="1" si="4"/>
        <v>81</v>
      </c>
      <c r="O21">
        <f t="shared" ca="1" si="57"/>
        <v>-1</v>
      </c>
      <c r="P21">
        <f t="shared" ca="1" si="5"/>
        <v>38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133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126</v>
      </c>
      <c r="M22">
        <f t="shared" ca="1" si="56"/>
        <v>0</v>
      </c>
      <c r="N22">
        <f t="shared" ca="1" si="4"/>
        <v>81</v>
      </c>
      <c r="O22">
        <f t="shared" ca="1" si="57"/>
        <v>-1</v>
      </c>
      <c r="P22">
        <f t="shared" ca="1" si="5"/>
        <v>101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85</v>
      </c>
      <c r="M23">
        <f t="shared" ca="1" si="56"/>
        <v>0</v>
      </c>
      <c r="N23">
        <f t="shared" ca="1" si="4"/>
        <v>81</v>
      </c>
      <c r="O23">
        <f t="shared" ca="1" si="57"/>
        <v>-1</v>
      </c>
      <c r="P23">
        <f t="shared" ca="1" si="5"/>
        <v>231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228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58</v>
      </c>
      <c r="M24">
        <f t="shared" ca="1" si="56"/>
        <v>0</v>
      </c>
      <c r="N24">
        <f t="shared" ca="1" si="4"/>
        <v>81</v>
      </c>
      <c r="O24">
        <f t="shared" ca="1" si="57"/>
        <v>-1</v>
      </c>
      <c r="P24">
        <f t="shared" ca="1" si="5"/>
        <v>77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38</v>
      </c>
      <c r="M25">
        <f t="shared" ca="1" si="56"/>
        <v>0</v>
      </c>
      <c r="N25">
        <f t="shared" ca="1" si="4"/>
        <v>81</v>
      </c>
      <c r="O25">
        <f t="shared" ca="1" si="57"/>
        <v>-1</v>
      </c>
      <c r="P25">
        <f t="shared" ca="1" si="5"/>
        <v>132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180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202</v>
      </c>
      <c r="M26">
        <f t="shared" ca="1" si="56"/>
        <v>0</v>
      </c>
      <c r="N26">
        <f t="shared" ca="1" si="4"/>
        <v>81</v>
      </c>
      <c r="O26">
        <f t="shared" ca="1" si="57"/>
        <v>-1</v>
      </c>
      <c r="P26">
        <f t="shared" ca="1" si="5"/>
        <v>27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78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30.22</v>
      </c>
      <c r="J27">
        <f t="shared" ca="1" si="55"/>
        <v>31.22</v>
      </c>
      <c r="K27">
        <f t="shared" ca="1" si="2"/>
        <v>31.2199999973</v>
      </c>
      <c r="L27">
        <f t="shared" ca="1" si="3"/>
        <v>5</v>
      </c>
      <c r="M27">
        <f t="shared" ca="1" si="56"/>
        <v>30.22</v>
      </c>
      <c r="N27">
        <f t="shared" ca="1" si="4"/>
        <v>4</v>
      </c>
      <c r="O27">
        <f t="shared" ca="1" si="57"/>
        <v>30.2199999973</v>
      </c>
      <c r="P27">
        <f t="shared" ca="1" si="5"/>
        <v>126</v>
      </c>
      <c r="Q27">
        <f t="shared" ca="1" si="58"/>
        <v>7</v>
      </c>
      <c r="R27">
        <f t="shared" ca="1" si="59"/>
        <v>4</v>
      </c>
      <c r="S27">
        <f t="shared" ca="1" si="60"/>
        <v>0</v>
      </c>
      <c r="T27">
        <f t="shared" ca="1" si="61"/>
        <v>15</v>
      </c>
      <c r="U27" t="str">
        <f t="shared" ca="1" si="6"/>
        <v>984999995992Ben Burton</v>
      </c>
      <c r="V27">
        <f t="shared" ca="1" si="62"/>
        <v>3</v>
      </c>
      <c r="W27">
        <f t="shared" si="63"/>
        <v>26</v>
      </c>
      <c r="X27">
        <f t="shared" ca="1" si="64"/>
        <v>52</v>
      </c>
      <c r="Y27">
        <f t="shared" ca="1" si="65"/>
        <v>1</v>
      </c>
      <c r="Z27" t="str">
        <f t="shared" ca="1" si="66"/>
        <v>998Ben Burtonzz</v>
      </c>
      <c r="AA27">
        <f t="shared" ca="1" si="67"/>
        <v>14</v>
      </c>
      <c r="AB27">
        <f t="shared" si="68"/>
        <v>26</v>
      </c>
      <c r="AC27">
        <f t="shared" ca="1" si="69"/>
        <v>126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1</v>
      </c>
      <c r="H28">
        <f t="shared" ca="1" si="54"/>
        <v>100</v>
      </c>
      <c r="I28">
        <f t="shared" ca="1" si="1"/>
        <v>24.9</v>
      </c>
      <c r="J28">
        <f t="shared" ca="1" si="55"/>
        <v>25.9</v>
      </c>
      <c r="K28">
        <f t="shared" ca="1" si="2"/>
        <v>25.899999997199998</v>
      </c>
      <c r="L28">
        <f t="shared" ca="1" si="3"/>
        <v>77</v>
      </c>
      <c r="M28">
        <f t="shared" ca="1" si="56"/>
        <v>24.9</v>
      </c>
      <c r="N28">
        <f t="shared" ca="1" si="4"/>
        <v>25</v>
      </c>
      <c r="O28">
        <f t="shared" ca="1" si="57"/>
        <v>24.899999997199998</v>
      </c>
      <c r="P28">
        <f t="shared" ca="1" si="5"/>
        <v>228</v>
      </c>
      <c r="Q28">
        <f t="shared" ca="1" si="58"/>
        <v>6</v>
      </c>
      <c r="R28">
        <f t="shared" ca="1" si="59"/>
        <v>1</v>
      </c>
      <c r="S28">
        <f t="shared" ca="1" si="60"/>
        <v>2</v>
      </c>
      <c r="T28">
        <f t="shared" ca="1" si="61"/>
        <v>14</v>
      </c>
      <c r="U28" t="str">
        <f t="shared" ca="1" si="6"/>
        <v>985997998993Brian Whybrow</v>
      </c>
      <c r="V28">
        <f t="shared" ca="1" si="62"/>
        <v>4</v>
      </c>
      <c r="W28">
        <f t="shared" si="63"/>
        <v>27</v>
      </c>
      <c r="X28">
        <f t="shared" ca="1" si="64"/>
        <v>212</v>
      </c>
      <c r="Y28">
        <f t="shared" ca="1" si="65"/>
        <v>2</v>
      </c>
      <c r="Z28" t="str">
        <f t="shared" ca="1" si="66"/>
        <v>997Brian Whybrowzz</v>
      </c>
      <c r="AA28">
        <f t="shared" ca="1" si="67"/>
        <v>2</v>
      </c>
      <c r="AB28">
        <f t="shared" si="68"/>
        <v>27</v>
      </c>
      <c r="AC28">
        <f t="shared" ca="1" si="69"/>
        <v>1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132</v>
      </c>
      <c r="M29">
        <f t="shared" ca="1" si="56"/>
        <v>0</v>
      </c>
      <c r="N29">
        <f t="shared" ca="1" si="4"/>
        <v>81</v>
      </c>
      <c r="O29">
        <f t="shared" ca="1" si="57"/>
        <v>-1</v>
      </c>
      <c r="P29">
        <f t="shared" ca="1" si="5"/>
        <v>202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999999999999Connor Scutt</v>
      </c>
      <c r="V29">
        <f t="shared" ca="1" si="62"/>
        <v>328</v>
      </c>
      <c r="W29">
        <f t="shared" si="63"/>
        <v>28</v>
      </c>
      <c r="X29">
        <f t="shared" ca="1" si="64"/>
        <v>206</v>
      </c>
      <c r="Y29">
        <f t="shared" ca="1" si="65"/>
        <v>0</v>
      </c>
      <c r="Z29" t="str">
        <f t="shared" ca="1" si="66"/>
        <v>999Connor Scuttzz</v>
      </c>
      <c r="AA29">
        <f t="shared" ca="1" si="67"/>
        <v>60</v>
      </c>
      <c r="AB29">
        <f t="shared" si="68"/>
        <v>28</v>
      </c>
      <c r="AC29">
        <f t="shared" ca="1" si="69"/>
        <v>36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22.12</v>
      </c>
      <c r="J30">
        <f t="shared" ca="1" si="55"/>
        <v>22.12</v>
      </c>
      <c r="K30">
        <f t="shared" ca="1" si="2"/>
        <v>22.119999997000001</v>
      </c>
      <c r="L30">
        <f t="shared" ca="1" si="3"/>
        <v>228</v>
      </c>
      <c r="M30">
        <f t="shared" ca="1" si="56"/>
        <v>22.12</v>
      </c>
      <c r="N30">
        <f t="shared" ca="1" si="4"/>
        <v>41</v>
      </c>
      <c r="O30">
        <f t="shared" ca="1" si="57"/>
        <v>22.119999997000001</v>
      </c>
      <c r="P30">
        <f t="shared" ca="1" si="5"/>
        <v>5</v>
      </c>
      <c r="Q30">
        <f t="shared" ca="1" si="58"/>
        <v>2</v>
      </c>
      <c r="R30">
        <f t="shared" ca="1" si="59"/>
        <v>1</v>
      </c>
      <c r="S30">
        <f t="shared" ca="1" si="60"/>
        <v>0</v>
      </c>
      <c r="T30">
        <f t="shared" ca="1" si="61"/>
        <v>4</v>
      </c>
      <c r="U30" t="str">
        <f t="shared" ca="1" si="6"/>
        <v>995999998997Des Barry</v>
      </c>
      <c r="V30">
        <f t="shared" ca="1" si="62"/>
        <v>68</v>
      </c>
      <c r="W30">
        <f t="shared" si="63"/>
        <v>29</v>
      </c>
      <c r="X30">
        <f t="shared" ca="1" si="64"/>
        <v>57</v>
      </c>
      <c r="Y30">
        <f t="shared" ca="1" si="65"/>
        <v>0</v>
      </c>
      <c r="Z30" t="str">
        <f t="shared" ca="1" si="66"/>
        <v>999Des Barryzz</v>
      </c>
      <c r="AA30">
        <f t="shared" ca="1" si="67"/>
        <v>72</v>
      </c>
      <c r="AB30">
        <f t="shared" si="68"/>
        <v>29</v>
      </c>
      <c r="AC30">
        <f t="shared" ca="1" si="69"/>
        <v>205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12</v>
      </c>
      <c r="M31">
        <f t="shared" ca="1" si="56"/>
        <v>0</v>
      </c>
      <c r="N31">
        <f t="shared" ca="1" si="4"/>
        <v>81</v>
      </c>
      <c r="O31">
        <f t="shared" ca="1" si="57"/>
        <v>-1</v>
      </c>
      <c r="P31">
        <f t="shared" ca="1" si="5"/>
        <v>152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999999999999Daryl Clark</v>
      </c>
      <c r="V31">
        <f t="shared" ca="1" si="62"/>
        <v>332</v>
      </c>
      <c r="W31">
        <f t="shared" si="63"/>
        <v>30</v>
      </c>
      <c r="X31">
        <f t="shared" ca="1" si="64"/>
        <v>180</v>
      </c>
      <c r="Y31">
        <f t="shared" ca="1" si="65"/>
        <v>0</v>
      </c>
      <c r="Z31" t="str">
        <f t="shared" ca="1" si="66"/>
        <v>999Daryl Clarkzz</v>
      </c>
      <c r="AA31">
        <f t="shared" ca="1" si="67"/>
        <v>66</v>
      </c>
      <c r="AB31">
        <f t="shared" si="68"/>
        <v>30</v>
      </c>
      <c r="AC31">
        <f t="shared" ca="1" si="69"/>
        <v>105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176</v>
      </c>
      <c r="M32">
        <f t="shared" ca="1" si="56"/>
        <v>0</v>
      </c>
      <c r="N32">
        <f t="shared" ca="1" si="4"/>
        <v>81</v>
      </c>
      <c r="O32">
        <f t="shared" ca="1" si="57"/>
        <v>-1</v>
      </c>
      <c r="P32">
        <f t="shared" ca="1" si="5"/>
        <v>12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999999999999Lee Campbell</v>
      </c>
      <c r="V32">
        <f t="shared" ca="1" si="62"/>
        <v>339</v>
      </c>
      <c r="W32">
        <f t="shared" si="63"/>
        <v>31</v>
      </c>
      <c r="X32">
        <f t="shared" ca="1" si="64"/>
        <v>12</v>
      </c>
      <c r="Y32">
        <f t="shared" ca="1" si="65"/>
        <v>0</v>
      </c>
      <c r="Z32" t="str">
        <f t="shared" ca="1" si="66"/>
        <v>999Lee Campbellzz</v>
      </c>
      <c r="AA32">
        <f t="shared" ca="1" si="67"/>
        <v>83</v>
      </c>
      <c r="AB32">
        <f t="shared" si="68"/>
        <v>31</v>
      </c>
      <c r="AC32">
        <f t="shared" ca="1" si="69"/>
        <v>6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17.86</v>
      </c>
      <c r="J33">
        <f t="shared" ca="1" si="55"/>
        <v>17.86</v>
      </c>
      <c r="K33">
        <f t="shared" ca="1" si="2"/>
        <v>17.859999996700001</v>
      </c>
      <c r="L33">
        <f t="shared" ca="1" si="3"/>
        <v>152</v>
      </c>
      <c r="M33">
        <f t="shared" ca="1" si="56"/>
        <v>17.86</v>
      </c>
      <c r="N33">
        <f t="shared" ca="1" si="4"/>
        <v>77</v>
      </c>
      <c r="O33">
        <f t="shared" ca="1" si="57"/>
        <v>17.859999996700001</v>
      </c>
      <c r="P33">
        <f t="shared" ca="1" si="5"/>
        <v>176</v>
      </c>
      <c r="Q33">
        <f t="shared" ca="1" si="58"/>
        <v>2</v>
      </c>
      <c r="R33">
        <f t="shared" ca="1" si="59"/>
        <v>0</v>
      </c>
      <c r="S33">
        <f t="shared" ca="1" si="60"/>
        <v>0</v>
      </c>
      <c r="T33">
        <f t="shared" ca="1" si="61"/>
        <v>2</v>
      </c>
      <c r="U33" t="str">
        <f t="shared" ca="1" si="6"/>
        <v>997999999997Jake Darter</v>
      </c>
      <c r="V33">
        <f t="shared" ca="1" si="62"/>
        <v>79</v>
      </c>
      <c r="W33">
        <f t="shared" si="63"/>
        <v>32</v>
      </c>
      <c r="X33">
        <f t="shared" ca="1" si="64"/>
        <v>58</v>
      </c>
      <c r="Y33">
        <f t="shared" ca="1" si="65"/>
        <v>0</v>
      </c>
      <c r="Z33" t="str">
        <f t="shared" ca="1" si="66"/>
        <v>999Jake Darterzz</v>
      </c>
      <c r="AA33">
        <f t="shared" ca="1" si="67"/>
        <v>79</v>
      </c>
      <c r="AB33">
        <f t="shared" si="68"/>
        <v>32</v>
      </c>
      <c r="AC33">
        <f t="shared" ca="1" si="69"/>
        <v>231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104</v>
      </c>
      <c r="M34">
        <f t="shared" ca="1" si="56"/>
        <v>0</v>
      </c>
      <c r="N34">
        <f t="shared" ca="1" si="4"/>
        <v>81</v>
      </c>
      <c r="O34">
        <f t="shared" ca="1" si="57"/>
        <v>-1</v>
      </c>
      <c r="P34">
        <f t="shared" ca="1" si="5"/>
        <v>52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342</v>
      </c>
      <c r="W34">
        <f t="shared" si="63"/>
        <v>33</v>
      </c>
      <c r="X34">
        <f t="shared" ca="1" si="64"/>
        <v>106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92</v>
      </c>
      <c r="AB34">
        <f t="shared" si="68"/>
        <v>33</v>
      </c>
      <c r="AC34">
        <f t="shared" ca="1" si="69"/>
        <v>12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20.37</v>
      </c>
      <c r="J35">
        <f t="shared" ca="1" si="55"/>
        <v>20.37</v>
      </c>
      <c r="K35">
        <f t="shared" ca="1" si="2"/>
        <v>20.369999996500002</v>
      </c>
      <c r="L35">
        <f t="shared" ca="1" si="3"/>
        <v>130</v>
      </c>
      <c r="M35">
        <f t="shared" ca="1" si="56"/>
        <v>20.37</v>
      </c>
      <c r="N35">
        <f t="shared" ca="1" si="4"/>
        <v>59</v>
      </c>
      <c r="O35">
        <f t="shared" ca="1" si="57"/>
        <v>20.369999996500002</v>
      </c>
      <c r="P35">
        <f t="shared" ca="1" si="5"/>
        <v>131</v>
      </c>
      <c r="Q35">
        <f t="shared" ca="1" si="58"/>
        <v>2</v>
      </c>
      <c r="R35">
        <f t="shared" ca="1" si="59"/>
        <v>1</v>
      </c>
      <c r="S35">
        <f t="shared" ca="1" si="60"/>
        <v>0</v>
      </c>
      <c r="T35">
        <f t="shared" ca="1" si="61"/>
        <v>4</v>
      </c>
      <c r="U35" t="str">
        <f t="shared" ca="1" si="6"/>
        <v>995999998997Lee Jeffrey</v>
      </c>
      <c r="V35">
        <f t="shared" ca="1" si="62"/>
        <v>70</v>
      </c>
      <c r="W35">
        <f t="shared" si="63"/>
        <v>34</v>
      </c>
      <c r="X35">
        <f t="shared" ca="1" si="64"/>
        <v>126</v>
      </c>
      <c r="Y35">
        <f t="shared" ca="1" si="65"/>
        <v>0</v>
      </c>
      <c r="Z35" t="str">
        <f t="shared" ca="1" si="66"/>
        <v>999Lee Jeffreyzz</v>
      </c>
      <c r="AA35">
        <f t="shared" ca="1" si="67"/>
        <v>84</v>
      </c>
      <c r="AB35">
        <f t="shared" si="68"/>
        <v>34</v>
      </c>
      <c r="AC35">
        <f t="shared" ca="1" si="69"/>
        <v>51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18.04</v>
      </c>
      <c r="J36">
        <f t="shared" ca="1" si="55"/>
        <v>18.04</v>
      </c>
      <c r="K36">
        <f t="shared" ca="1" si="2"/>
        <v>18.039999996399999</v>
      </c>
      <c r="L36">
        <f t="shared" ca="1" si="3"/>
        <v>212</v>
      </c>
      <c r="M36">
        <f t="shared" ca="1" si="56"/>
        <v>18.04</v>
      </c>
      <c r="N36">
        <f t="shared" ca="1" si="4"/>
        <v>75</v>
      </c>
      <c r="O36">
        <f t="shared" ca="1" si="57"/>
        <v>18.039999996399999</v>
      </c>
      <c r="P36">
        <f t="shared" ca="1" si="5"/>
        <v>104</v>
      </c>
      <c r="Q36">
        <f t="shared" ca="1" si="58"/>
        <v>3</v>
      </c>
      <c r="R36">
        <f t="shared" ca="1" si="59"/>
        <v>0</v>
      </c>
      <c r="S36">
        <f t="shared" ca="1" si="60"/>
        <v>0</v>
      </c>
      <c r="T36">
        <f t="shared" ca="1" si="61"/>
        <v>3</v>
      </c>
      <c r="U36" t="str">
        <f t="shared" ca="1" si="6"/>
        <v>996999999996Paul Mew</v>
      </c>
      <c r="V36">
        <f t="shared" ca="1" si="62"/>
        <v>77</v>
      </c>
      <c r="W36">
        <f t="shared" si="63"/>
        <v>35</v>
      </c>
      <c r="X36">
        <f t="shared" ca="1" si="64"/>
        <v>229</v>
      </c>
      <c r="Y36">
        <f t="shared" ca="1" si="65"/>
        <v>0</v>
      </c>
      <c r="Z36" t="str">
        <f t="shared" ca="1" si="66"/>
        <v>999Paul Mewzz</v>
      </c>
      <c r="AA36">
        <f t="shared" ca="1" si="67"/>
        <v>93</v>
      </c>
      <c r="AB36">
        <f t="shared" si="68"/>
        <v>35</v>
      </c>
      <c r="AC36">
        <f t="shared" ca="1" si="69"/>
        <v>156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19.03</v>
      </c>
      <c r="J37">
        <f t="shared" ca="1" si="55"/>
        <v>20.03</v>
      </c>
      <c r="K37">
        <f t="shared" ca="1" si="2"/>
        <v>20.029999996300003</v>
      </c>
      <c r="L37">
        <f t="shared" ca="1" si="3"/>
        <v>52</v>
      </c>
      <c r="M37">
        <f t="shared" ca="1" si="56"/>
        <v>19.03</v>
      </c>
      <c r="N37">
        <f t="shared" ca="1" si="4"/>
        <v>69</v>
      </c>
      <c r="O37">
        <f t="shared" ca="1" si="57"/>
        <v>19.029999996300003</v>
      </c>
      <c r="P37">
        <f t="shared" ca="1" si="5"/>
        <v>130</v>
      </c>
      <c r="Q37">
        <f t="shared" ca="1" si="58"/>
        <v>4</v>
      </c>
      <c r="R37">
        <f t="shared" ca="1" si="59"/>
        <v>0</v>
      </c>
      <c r="S37">
        <f t="shared" ca="1" si="60"/>
        <v>0</v>
      </c>
      <c r="T37">
        <f t="shared" ca="1" si="61"/>
        <v>4</v>
      </c>
      <c r="U37" t="str">
        <f t="shared" ca="1" si="6"/>
        <v>995999999995Ian Thorley</v>
      </c>
      <c r="V37">
        <f t="shared" ca="1" si="62"/>
        <v>72</v>
      </c>
      <c r="W37">
        <f t="shared" si="63"/>
        <v>36</v>
      </c>
      <c r="X37">
        <f t="shared" ca="1" si="64"/>
        <v>183</v>
      </c>
      <c r="Y37">
        <f t="shared" ca="1" si="65"/>
        <v>1</v>
      </c>
      <c r="Z37" t="str">
        <f t="shared" ca="1" si="66"/>
        <v>998Ian Thorleyzz</v>
      </c>
      <c r="AA37">
        <f t="shared" ca="1" si="67"/>
        <v>28</v>
      </c>
      <c r="AB37">
        <f t="shared" si="68"/>
        <v>36</v>
      </c>
      <c r="AC37">
        <f t="shared" ca="1" si="69"/>
        <v>151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78</v>
      </c>
      <c r="M38">
        <f t="shared" ca="1" si="56"/>
        <v>0</v>
      </c>
      <c r="N38">
        <f t="shared" ca="1" si="4"/>
        <v>81</v>
      </c>
      <c r="O38">
        <f t="shared" ca="1" si="57"/>
        <v>-1</v>
      </c>
      <c r="P38">
        <f t="shared" ca="1" si="5"/>
        <v>212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999999999999Ian Gower</v>
      </c>
      <c r="V38">
        <f t="shared" ca="1" si="62"/>
        <v>336</v>
      </c>
      <c r="W38">
        <f t="shared" si="63"/>
        <v>37</v>
      </c>
      <c r="X38">
        <f t="shared" ca="1" si="64"/>
        <v>108</v>
      </c>
      <c r="Y38">
        <f t="shared" ca="1" si="65"/>
        <v>0</v>
      </c>
      <c r="Z38" t="str">
        <f t="shared" ca="1" si="66"/>
        <v>999Ian Gowerzz</v>
      </c>
      <c r="AA38">
        <f t="shared" ca="1" si="67"/>
        <v>76</v>
      </c>
      <c r="AB38">
        <f t="shared" si="68"/>
        <v>37</v>
      </c>
      <c r="AC38">
        <f t="shared" ca="1" si="69"/>
        <v>5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0</v>
      </c>
      <c r="H39">
        <f t="shared" ca="1" si="54"/>
        <v>0</v>
      </c>
      <c r="I39">
        <f t="shared" ca="1" si="1"/>
        <v>25.6</v>
      </c>
      <c r="J39">
        <f t="shared" ca="1" si="55"/>
        <v>25.6</v>
      </c>
      <c r="K39">
        <f t="shared" ca="1" si="2"/>
        <v>25.599999996100003</v>
      </c>
      <c r="L39">
        <f t="shared" ca="1" si="3"/>
        <v>131</v>
      </c>
      <c r="M39">
        <f t="shared" ca="1" si="56"/>
        <v>25.6</v>
      </c>
      <c r="N39">
        <f t="shared" ca="1" si="4"/>
        <v>19</v>
      </c>
      <c r="O39">
        <f t="shared" ca="1" si="57"/>
        <v>25.599999996100003</v>
      </c>
      <c r="P39">
        <f t="shared" ca="1" si="5"/>
        <v>79</v>
      </c>
      <c r="Q39">
        <f t="shared" ca="1" si="58"/>
        <v>3</v>
      </c>
      <c r="R39">
        <f t="shared" ca="1" si="59"/>
        <v>2</v>
      </c>
      <c r="S39">
        <f t="shared" ca="1" si="60"/>
        <v>1</v>
      </c>
      <c r="T39">
        <f t="shared" ca="1" si="61"/>
        <v>10</v>
      </c>
      <c r="U39" t="str">
        <f t="shared" ca="1" si="6"/>
        <v>989998997996Ryan Payne</v>
      </c>
      <c r="V39">
        <f t="shared" ca="1" si="62"/>
        <v>23</v>
      </c>
      <c r="W39">
        <f t="shared" si="63"/>
        <v>38</v>
      </c>
      <c r="X39">
        <f t="shared" ca="1" si="64"/>
        <v>5</v>
      </c>
      <c r="Y39">
        <f t="shared" ca="1" si="65"/>
        <v>0</v>
      </c>
      <c r="Z39" t="str">
        <f t="shared" ca="1" si="66"/>
        <v>999Ryan Paynezz</v>
      </c>
      <c r="AA39">
        <f t="shared" ca="1" si="67"/>
        <v>101</v>
      </c>
      <c r="AB39">
        <f t="shared" si="68"/>
        <v>38</v>
      </c>
      <c r="AC39">
        <f t="shared" ca="1" si="69"/>
        <v>208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</v>
      </c>
      <c r="M40">
        <f t="shared" ca="1" si="56"/>
        <v>0</v>
      </c>
      <c r="N40">
        <f t="shared" ca="1" si="4"/>
        <v>81</v>
      </c>
      <c r="O40">
        <f t="shared" ca="1" si="57"/>
        <v>-1</v>
      </c>
      <c r="P40">
        <f t="shared" ca="1" si="5"/>
        <v>78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178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181</v>
      </c>
      <c r="M41">
        <f t="shared" ca="1" si="56"/>
        <v>0</v>
      </c>
      <c r="N41">
        <f t="shared" ca="1" si="4"/>
        <v>81</v>
      </c>
      <c r="O41">
        <f t="shared" ca="1" si="57"/>
        <v>-1</v>
      </c>
      <c r="P41">
        <f t="shared" ca="1" si="5"/>
        <v>129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79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7</v>
      </c>
      <c r="M42">
        <f t="shared" ca="1" si="56"/>
        <v>0</v>
      </c>
      <c r="N42">
        <f t="shared" ca="1" si="4"/>
        <v>81</v>
      </c>
      <c r="O42">
        <f t="shared" ca="1" si="57"/>
        <v>-1</v>
      </c>
      <c r="P42">
        <f t="shared" ca="1" si="5"/>
        <v>29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178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208</v>
      </c>
      <c r="M43">
        <f t="shared" ca="1" si="56"/>
        <v>0</v>
      </c>
      <c r="N43">
        <f t="shared" ca="1" si="4"/>
        <v>81</v>
      </c>
      <c r="O43">
        <f t="shared" ca="1" si="57"/>
        <v>-1</v>
      </c>
      <c r="P43">
        <f t="shared" ca="1" si="5"/>
        <v>159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128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207</v>
      </c>
      <c r="M44">
        <f t="shared" ca="1" si="56"/>
        <v>0</v>
      </c>
      <c r="N44">
        <f t="shared" ca="1" si="4"/>
        <v>81</v>
      </c>
      <c r="O44">
        <f t="shared" ca="1" si="57"/>
        <v>-1</v>
      </c>
      <c r="P44">
        <f t="shared" ca="1" si="5"/>
        <v>133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181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54</v>
      </c>
      <c r="M45">
        <f t="shared" ca="1" si="56"/>
        <v>0</v>
      </c>
      <c r="N45">
        <f t="shared" ca="1" si="4"/>
        <v>81</v>
      </c>
      <c r="O45">
        <f t="shared" ca="1" si="57"/>
        <v>-1</v>
      </c>
      <c r="P45">
        <f t="shared" ca="1" si="5"/>
        <v>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79</v>
      </c>
      <c r="M46">
        <f t="shared" ca="1" si="56"/>
        <v>0</v>
      </c>
      <c r="N46">
        <f t="shared" ca="1" si="4"/>
        <v>81</v>
      </c>
      <c r="O46">
        <f t="shared" ca="1" si="57"/>
        <v>-1</v>
      </c>
      <c r="P46">
        <f t="shared" ca="1" si="5"/>
        <v>181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78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182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129</v>
      </c>
      <c r="M47">
        <f t="shared" ca="1" si="56"/>
        <v>0</v>
      </c>
      <c r="N47">
        <f t="shared" ca="1" si="4"/>
        <v>81</v>
      </c>
      <c r="O47">
        <f t="shared" ca="1" si="57"/>
        <v>-1</v>
      </c>
      <c r="P47">
        <f t="shared" ca="1" si="5"/>
        <v>183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29</v>
      </c>
      <c r="M48">
        <f t="shared" ca="1" si="56"/>
        <v>0</v>
      </c>
      <c r="N48">
        <f t="shared" ca="1" si="4"/>
        <v>81</v>
      </c>
      <c r="O48">
        <f t="shared" ca="1" si="57"/>
        <v>-1</v>
      </c>
      <c r="P48">
        <f t="shared" ca="1" si="5"/>
        <v>230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159</v>
      </c>
      <c r="M49">
        <f t="shared" ca="1" si="56"/>
        <v>0</v>
      </c>
      <c r="N49">
        <f t="shared" ca="1" si="4"/>
        <v>81</v>
      </c>
      <c r="O49">
        <f t="shared" ca="1" si="57"/>
        <v>-1</v>
      </c>
      <c r="P49">
        <f t="shared" ca="1" si="5"/>
        <v>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81</v>
      </c>
      <c r="O50">
        <f t="shared" ca="1" si="57"/>
        <v>-1</v>
      </c>
      <c r="P50">
        <f t="shared" ca="1" si="5"/>
        <v>208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129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212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108</v>
      </c>
      <c r="M51">
        <f t="shared" ca="1" si="56"/>
        <v>0</v>
      </c>
      <c r="N51">
        <f t="shared" ca="1" si="4"/>
        <v>81</v>
      </c>
      <c r="O51">
        <f t="shared" ca="1" si="57"/>
        <v>-1</v>
      </c>
      <c r="P51">
        <f t="shared" ca="1" si="5"/>
        <v>207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214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0</v>
      </c>
      <c r="H52">
        <f t="shared" ca="1" si="54"/>
        <v>0</v>
      </c>
      <c r="I52">
        <f t="shared" ca="1" si="1"/>
        <v>17.2</v>
      </c>
      <c r="J52">
        <f t="shared" ca="1" si="55"/>
        <v>17.2</v>
      </c>
      <c r="K52">
        <f t="shared" ca="1" si="2"/>
        <v>17.199999994799999</v>
      </c>
      <c r="L52">
        <f t="shared" ca="1" si="3"/>
        <v>11</v>
      </c>
      <c r="M52">
        <f t="shared" ca="1" si="56"/>
        <v>17.2</v>
      </c>
      <c r="N52">
        <f t="shared" ca="1" si="4"/>
        <v>79</v>
      </c>
      <c r="O52">
        <f t="shared" ca="1" si="57"/>
        <v>17.199999994799999</v>
      </c>
      <c r="P52">
        <f t="shared" ca="1" si="5"/>
        <v>53</v>
      </c>
      <c r="Q52">
        <f t="shared" ca="1" si="58"/>
        <v>3</v>
      </c>
      <c r="R52">
        <f t="shared" ca="1" si="59"/>
        <v>1</v>
      </c>
      <c r="S52">
        <f t="shared" ca="1" si="60"/>
        <v>0</v>
      </c>
      <c r="T52">
        <f t="shared" ca="1" si="61"/>
        <v>5</v>
      </c>
      <c r="U52" t="str">
        <f t="shared" ca="1" si="6"/>
        <v>994999998996Martin Byrne</v>
      </c>
      <c r="V52">
        <f t="shared" ca="1" si="62"/>
        <v>66</v>
      </c>
      <c r="W52">
        <f t="shared" si="63"/>
        <v>51</v>
      </c>
      <c r="X52">
        <f t="shared" ca="1" si="64"/>
        <v>8</v>
      </c>
      <c r="Y52">
        <f t="shared" ca="1" si="65"/>
        <v>1</v>
      </c>
      <c r="Z52" t="str">
        <f t="shared" ca="1" si="66"/>
        <v>998Martin Byrnezz</v>
      </c>
      <c r="AA52">
        <f t="shared" ca="1" si="67"/>
        <v>34</v>
      </c>
      <c r="AB52">
        <f t="shared" si="68"/>
        <v>51</v>
      </c>
      <c r="AC52">
        <f t="shared" ca="1" si="69"/>
        <v>132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23.18</v>
      </c>
      <c r="J53">
        <f t="shared" ca="1" si="55"/>
        <v>23.18</v>
      </c>
      <c r="K53">
        <f t="shared" ca="1" si="2"/>
        <v>23.179999994700001</v>
      </c>
      <c r="L53">
        <f t="shared" ca="1" si="3"/>
        <v>183</v>
      </c>
      <c r="M53">
        <f t="shared" ca="1" si="56"/>
        <v>23.18</v>
      </c>
      <c r="N53">
        <f t="shared" ca="1" si="4"/>
        <v>33</v>
      </c>
      <c r="O53">
        <f t="shared" ca="1" si="57"/>
        <v>23.179999994700001</v>
      </c>
      <c r="P53">
        <f t="shared" ca="1" si="5"/>
        <v>54</v>
      </c>
      <c r="Q53">
        <f t="shared" ca="1" si="58"/>
        <v>4</v>
      </c>
      <c r="R53">
        <f t="shared" ca="1" si="59"/>
        <v>3</v>
      </c>
      <c r="S53">
        <f t="shared" ca="1" si="60"/>
        <v>0</v>
      </c>
      <c r="T53">
        <f t="shared" ca="1" si="61"/>
        <v>10</v>
      </c>
      <c r="U53" t="str">
        <f t="shared" ca="1" si="6"/>
        <v>989999996995James Willcox</v>
      </c>
      <c r="V53">
        <f t="shared" ca="1" si="62"/>
        <v>26</v>
      </c>
      <c r="W53">
        <f t="shared" si="63"/>
        <v>52</v>
      </c>
      <c r="X53">
        <f t="shared" ca="1" si="64"/>
        <v>156</v>
      </c>
      <c r="Y53">
        <f t="shared" ca="1" si="65"/>
        <v>0</v>
      </c>
      <c r="Z53" t="str">
        <f t="shared" ca="1" si="66"/>
        <v>999James Willcoxzz</v>
      </c>
      <c r="AA53">
        <f t="shared" ca="1" si="67"/>
        <v>80</v>
      </c>
      <c r="AB53">
        <f t="shared" si="68"/>
        <v>52</v>
      </c>
      <c r="AC53">
        <f t="shared" ca="1" si="69"/>
        <v>58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3"/>
        <v>0</v>
      </c>
      <c r="H54">
        <f t="shared" ca="1" si="54"/>
        <v>0</v>
      </c>
      <c r="I54">
        <f t="shared" ca="1" si="1"/>
        <v>21.27</v>
      </c>
      <c r="J54">
        <f t="shared" ca="1" si="55"/>
        <v>21.27</v>
      </c>
      <c r="K54">
        <f t="shared" ca="1" si="2"/>
        <v>21.269999994599999</v>
      </c>
      <c r="L54">
        <f t="shared" ca="1" si="3"/>
        <v>230</v>
      </c>
      <c r="M54">
        <f t="shared" ca="1" si="56"/>
        <v>21.27</v>
      </c>
      <c r="N54">
        <f t="shared" ca="1" si="4"/>
        <v>51</v>
      </c>
      <c r="O54">
        <f t="shared" ca="1" si="57"/>
        <v>21.269999994599999</v>
      </c>
      <c r="P54">
        <f t="shared" ca="1" si="5"/>
        <v>3</v>
      </c>
      <c r="Q54">
        <f t="shared" ca="1" si="58"/>
        <v>3</v>
      </c>
      <c r="R54">
        <f t="shared" ca="1" si="59"/>
        <v>4</v>
      </c>
      <c r="S54">
        <f t="shared" ca="1" si="60"/>
        <v>0</v>
      </c>
      <c r="T54">
        <f t="shared" ca="1" si="61"/>
        <v>11</v>
      </c>
      <c r="U54" t="str">
        <f t="shared" ca="1" si="6"/>
        <v>988999995996Del Cannon</v>
      </c>
      <c r="V54">
        <f t="shared" ca="1" si="62"/>
        <v>15</v>
      </c>
      <c r="W54">
        <f t="shared" si="63"/>
        <v>53</v>
      </c>
      <c r="X54">
        <f t="shared" ca="1" si="64"/>
        <v>201</v>
      </c>
      <c r="Y54">
        <f t="shared" ca="1" si="65"/>
        <v>1</v>
      </c>
      <c r="Z54" t="str">
        <f t="shared" ca="1" si="66"/>
        <v>998Del Cannonzz</v>
      </c>
      <c r="AA54">
        <f t="shared" ca="1" si="67"/>
        <v>23</v>
      </c>
      <c r="AB54">
        <f t="shared" si="68"/>
        <v>53</v>
      </c>
      <c r="AC54">
        <f t="shared" ca="1" si="69"/>
        <v>83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1</v>
      </c>
      <c r="H55">
        <f t="shared" ca="1" si="54"/>
        <v>100</v>
      </c>
      <c r="I55">
        <f t="shared" ca="1" si="1"/>
        <v>21.26</v>
      </c>
      <c r="J55">
        <f t="shared" ca="1" si="55"/>
        <v>22.26</v>
      </c>
      <c r="K55">
        <f t="shared" ca="1" si="2"/>
        <v>22.259999994500003</v>
      </c>
      <c r="L55">
        <f t="shared" ca="1" si="3"/>
        <v>53</v>
      </c>
      <c r="M55">
        <f t="shared" ca="1" si="56"/>
        <v>21.26</v>
      </c>
      <c r="N55">
        <f t="shared" ca="1" si="4"/>
        <v>52</v>
      </c>
      <c r="O55">
        <f t="shared" ca="1" si="57"/>
        <v>21.259999994500003</v>
      </c>
      <c r="P55">
        <f t="shared" ca="1" si="5"/>
        <v>107</v>
      </c>
      <c r="Q55">
        <f t="shared" ca="1" si="58"/>
        <v>6</v>
      </c>
      <c r="R55">
        <f t="shared" ca="1" si="59"/>
        <v>1</v>
      </c>
      <c r="S55">
        <f t="shared" ca="1" si="60"/>
        <v>0</v>
      </c>
      <c r="T55">
        <f t="shared" ca="1" si="61"/>
        <v>8</v>
      </c>
      <c r="U55" t="str">
        <f t="shared" ca="1" si="6"/>
        <v>991999998993Daryl Reino</v>
      </c>
      <c r="V55">
        <f t="shared" ca="1" si="62"/>
        <v>44</v>
      </c>
      <c r="W55">
        <f t="shared" si="63"/>
        <v>54</v>
      </c>
      <c r="X55">
        <f t="shared" ca="1" si="64"/>
        <v>79</v>
      </c>
      <c r="Y55">
        <f t="shared" ca="1" si="65"/>
        <v>1</v>
      </c>
      <c r="Z55" t="str">
        <f t="shared" ca="1" si="66"/>
        <v>998Daryl Reinozz</v>
      </c>
      <c r="AA55">
        <f t="shared" ca="1" si="67"/>
        <v>19</v>
      </c>
      <c r="AB55">
        <f t="shared" si="68"/>
        <v>54</v>
      </c>
      <c r="AC55">
        <f t="shared" ca="1" si="69"/>
        <v>106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206</v>
      </c>
      <c r="M56">
        <f t="shared" ca="1" si="56"/>
        <v>19.14</v>
      </c>
      <c r="N56">
        <f t="shared" ca="1" si="4"/>
        <v>67</v>
      </c>
      <c r="O56">
        <f t="shared" ca="1" si="57"/>
        <v>19.1399999944</v>
      </c>
      <c r="P56">
        <f t="shared" ca="1" si="5"/>
        <v>102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63</v>
      </c>
      <c r="W56">
        <f t="shared" si="63"/>
        <v>55</v>
      </c>
      <c r="X56">
        <f t="shared" ca="1" si="64"/>
        <v>3</v>
      </c>
      <c r="Y56">
        <f t="shared" ca="1" si="65"/>
        <v>0</v>
      </c>
      <c r="Z56" t="str">
        <f t="shared" ca="1" si="66"/>
        <v>999Bill Pavittzz</v>
      </c>
      <c r="AA56">
        <f t="shared" ca="1" si="67"/>
        <v>57</v>
      </c>
      <c r="AB56">
        <f t="shared" si="68"/>
        <v>55</v>
      </c>
      <c r="AC56">
        <f t="shared" ca="1" si="69"/>
        <v>237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3"/>
        <v>0</v>
      </c>
      <c r="H57">
        <f t="shared" ca="1" si="54"/>
        <v>0</v>
      </c>
      <c r="I57">
        <f t="shared" ca="1" si="1"/>
        <v>18.64</v>
      </c>
      <c r="J57">
        <f t="shared" ca="1" si="55"/>
        <v>18.64</v>
      </c>
      <c r="K57">
        <f t="shared" ca="1" si="2"/>
        <v>18.639999994300002</v>
      </c>
      <c r="L57">
        <f t="shared" ca="1" si="3"/>
        <v>3</v>
      </c>
      <c r="M57">
        <f t="shared" ca="1" si="56"/>
        <v>18.64</v>
      </c>
      <c r="N57">
        <f t="shared" ca="1" si="4"/>
        <v>71</v>
      </c>
      <c r="O57">
        <f t="shared" ca="1" si="57"/>
        <v>18.639999994300002</v>
      </c>
      <c r="P57">
        <f t="shared" ca="1" si="5"/>
        <v>108</v>
      </c>
      <c r="Q57">
        <f t="shared" ca="1" si="58"/>
        <v>4</v>
      </c>
      <c r="R57">
        <f t="shared" ca="1" si="59"/>
        <v>1</v>
      </c>
      <c r="S57">
        <f t="shared" ca="1" si="60"/>
        <v>0</v>
      </c>
      <c r="T57">
        <f t="shared" ca="1" si="61"/>
        <v>6</v>
      </c>
      <c r="U57" t="str">
        <f t="shared" ca="1" si="6"/>
        <v>993999998995Dave Mann</v>
      </c>
      <c r="V57">
        <f t="shared" ca="1" si="62"/>
        <v>56</v>
      </c>
      <c r="W57">
        <f t="shared" si="63"/>
        <v>56</v>
      </c>
      <c r="X57">
        <f t="shared" ca="1" si="64"/>
        <v>56</v>
      </c>
      <c r="Y57">
        <f t="shared" ca="1" si="65"/>
        <v>0</v>
      </c>
      <c r="Z57" t="str">
        <f t="shared" ca="1" si="66"/>
        <v>999Dave Mannzz</v>
      </c>
      <c r="AA57">
        <f t="shared" ca="1" si="67"/>
        <v>70</v>
      </c>
      <c r="AB57">
        <f t="shared" si="68"/>
        <v>56</v>
      </c>
      <c r="AC57">
        <f t="shared" ca="1" si="69"/>
        <v>59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1</v>
      </c>
      <c r="H58">
        <f t="shared" ca="1" si="54"/>
        <v>100</v>
      </c>
      <c r="I58">
        <f t="shared" ca="1" si="1"/>
        <v>25.91</v>
      </c>
      <c r="J58">
        <f t="shared" ca="1" si="55"/>
        <v>26.91</v>
      </c>
      <c r="K58">
        <f t="shared" ca="1" si="2"/>
        <v>26.9099999942</v>
      </c>
      <c r="L58">
        <f t="shared" ca="1" si="3"/>
        <v>107</v>
      </c>
      <c r="M58">
        <f t="shared" ca="1" si="56"/>
        <v>25.91</v>
      </c>
      <c r="N58">
        <f t="shared" ca="1" si="4"/>
        <v>15</v>
      </c>
      <c r="O58">
        <f t="shared" ca="1" si="57"/>
        <v>25.9099999942</v>
      </c>
      <c r="P58">
        <f t="shared" ca="1" si="5"/>
        <v>11</v>
      </c>
      <c r="Q58">
        <f t="shared" ca="1" si="58"/>
        <v>6</v>
      </c>
      <c r="R58">
        <f t="shared" ca="1" si="59"/>
        <v>2</v>
      </c>
      <c r="S58">
        <f t="shared" ca="1" si="60"/>
        <v>0</v>
      </c>
      <c r="T58">
        <f t="shared" ca="1" si="61"/>
        <v>10</v>
      </c>
      <c r="U58" t="str">
        <f t="shared" ca="1" si="6"/>
        <v>989999997993Damon Ede</v>
      </c>
      <c r="V58">
        <f t="shared" ca="1" si="62"/>
        <v>29</v>
      </c>
      <c r="W58">
        <f t="shared" si="63"/>
        <v>57</v>
      </c>
      <c r="X58">
        <f t="shared" ca="1" si="64"/>
        <v>102</v>
      </c>
      <c r="Y58">
        <f t="shared" ca="1" si="65"/>
        <v>2</v>
      </c>
      <c r="Z58" t="str">
        <f t="shared" ca="1" si="66"/>
        <v>997Damon Edezz</v>
      </c>
      <c r="AA58">
        <f t="shared" ca="1" si="67"/>
        <v>3</v>
      </c>
      <c r="AB58">
        <f t="shared" si="68"/>
        <v>57</v>
      </c>
      <c r="AC58">
        <f t="shared" ca="1" si="69"/>
        <v>55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3"/>
        <v>0</v>
      </c>
      <c r="H59">
        <f t="shared" ca="1" si="54"/>
        <v>0</v>
      </c>
      <c r="I59">
        <f t="shared" ca="1" si="1"/>
        <v>25.64</v>
      </c>
      <c r="J59">
        <f t="shared" ca="1" si="55"/>
        <v>25.64</v>
      </c>
      <c r="K59">
        <f t="shared" ca="1" si="2"/>
        <v>25.639999994100002</v>
      </c>
      <c r="L59">
        <f t="shared" ca="1" si="3"/>
        <v>102</v>
      </c>
      <c r="M59">
        <f t="shared" ca="1" si="56"/>
        <v>25.64</v>
      </c>
      <c r="N59">
        <f t="shared" ca="1" si="4"/>
        <v>18</v>
      </c>
      <c r="O59">
        <f t="shared" ca="1" si="57"/>
        <v>25.639999994100002</v>
      </c>
      <c r="P59">
        <f t="shared" ca="1" si="5"/>
        <v>106</v>
      </c>
      <c r="Q59">
        <f t="shared" ca="1" si="58"/>
        <v>6</v>
      </c>
      <c r="R59">
        <f t="shared" ca="1" si="59"/>
        <v>0</v>
      </c>
      <c r="S59">
        <f t="shared" ca="1" si="60"/>
        <v>1</v>
      </c>
      <c r="T59">
        <f t="shared" ca="1" si="61"/>
        <v>9</v>
      </c>
      <c r="U59" t="str">
        <f t="shared" ca="1" si="6"/>
        <v>990998999993Andy Bridgman</v>
      </c>
      <c r="V59">
        <f t="shared" ca="1" si="62"/>
        <v>32</v>
      </c>
      <c r="W59">
        <f t="shared" si="63"/>
        <v>58</v>
      </c>
      <c r="X59">
        <f t="shared" ca="1" si="64"/>
        <v>155</v>
      </c>
      <c r="Y59">
        <f t="shared" ca="1" si="65"/>
        <v>0</v>
      </c>
      <c r="Z59" t="str">
        <f t="shared" ca="1" si="66"/>
        <v>999Andy Bridgmanzz</v>
      </c>
      <c r="AA59">
        <f t="shared" ca="1" si="67"/>
        <v>52</v>
      </c>
      <c r="AB59">
        <f t="shared" si="68"/>
        <v>58</v>
      </c>
      <c r="AC59">
        <f t="shared" ca="1" si="69"/>
        <v>204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201</v>
      </c>
      <c r="M60">
        <f t="shared" ca="1" si="56"/>
        <v>0</v>
      </c>
      <c r="N60">
        <f t="shared" ca="1" si="4"/>
        <v>81</v>
      </c>
      <c r="O60">
        <f t="shared" ca="1" si="57"/>
        <v>-1</v>
      </c>
      <c r="P60">
        <f t="shared" ca="1" si="5"/>
        <v>34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326</v>
      </c>
      <c r="W60">
        <f t="shared" si="63"/>
        <v>59</v>
      </c>
      <c r="X60">
        <f t="shared" ca="1" si="64"/>
        <v>107</v>
      </c>
      <c r="Y60">
        <f t="shared" ca="1" si="65"/>
        <v>0</v>
      </c>
      <c r="Z60" t="str">
        <f t="shared" ca="1" si="66"/>
        <v>999Bill Flemingzz</v>
      </c>
      <c r="AA60">
        <f t="shared" ca="1" si="67"/>
        <v>56</v>
      </c>
      <c r="AB60">
        <f t="shared" si="68"/>
        <v>59</v>
      </c>
      <c r="AC60">
        <f t="shared" ca="1" si="69"/>
        <v>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106</v>
      </c>
      <c r="M61">
        <f t="shared" ca="1" si="56"/>
        <v>0</v>
      </c>
      <c r="N61">
        <f t="shared" ca="1" si="4"/>
        <v>81</v>
      </c>
      <c r="O61">
        <f t="shared" ca="1" si="57"/>
        <v>-1</v>
      </c>
      <c r="P61">
        <f t="shared" ca="1" si="5"/>
        <v>206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7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28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182</v>
      </c>
      <c r="M62">
        <f t="shared" ca="1" si="56"/>
        <v>0</v>
      </c>
      <c r="N62">
        <f t="shared" ca="1" si="4"/>
        <v>81</v>
      </c>
      <c r="O62">
        <f t="shared" ca="1" si="57"/>
        <v>-1</v>
      </c>
      <c r="P62">
        <f t="shared" ca="1" si="5"/>
        <v>155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181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34</v>
      </c>
      <c r="M63">
        <f t="shared" ca="1" si="56"/>
        <v>0</v>
      </c>
      <c r="N63">
        <f t="shared" ca="1" si="4"/>
        <v>81</v>
      </c>
      <c r="O63">
        <f t="shared" ca="1" si="57"/>
        <v>-1</v>
      </c>
      <c r="P63">
        <f t="shared" ca="1" si="5"/>
        <v>82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76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155</v>
      </c>
      <c r="M64">
        <f t="shared" ca="1" si="56"/>
        <v>0</v>
      </c>
      <c r="N64">
        <f t="shared" ca="1" si="4"/>
        <v>81</v>
      </c>
      <c r="O64">
        <f t="shared" ca="1" si="57"/>
        <v>-1</v>
      </c>
      <c r="P64">
        <f t="shared" ca="1" si="5"/>
        <v>203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55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36</v>
      </c>
      <c r="M65">
        <f t="shared" ca="1" si="56"/>
        <v>0</v>
      </c>
      <c r="N65">
        <f t="shared" ca="1" si="4"/>
        <v>81</v>
      </c>
      <c r="O65">
        <f t="shared" ca="1" si="57"/>
        <v>-1</v>
      </c>
      <c r="P65">
        <f t="shared" ca="1" si="5"/>
        <v>201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154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215</v>
      </c>
      <c r="M66">
        <f t="shared" ca="1" si="56"/>
        <v>0</v>
      </c>
      <c r="N66">
        <f t="shared" ca="1" si="4"/>
        <v>81</v>
      </c>
      <c r="O66">
        <f t="shared" ca="1" si="57"/>
        <v>-1</v>
      </c>
      <c r="P66">
        <f t="shared" ca="1" si="5"/>
        <v>156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232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81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182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30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203</v>
      </c>
      <c r="M68">
        <f t="shared" ca="1" si="302"/>
        <v>0</v>
      </c>
      <c r="N68">
        <f t="shared" ca="1" si="303"/>
        <v>81</v>
      </c>
      <c r="O68">
        <f t="shared" ca="1" si="304"/>
        <v>-1</v>
      </c>
      <c r="P68">
        <f t="shared" ca="1" si="305"/>
        <v>55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156</v>
      </c>
      <c r="M69">
        <f t="shared" ca="1" si="302"/>
        <v>0</v>
      </c>
      <c r="N69">
        <f t="shared" ca="1" si="303"/>
        <v>81</v>
      </c>
      <c r="O69">
        <f t="shared" ca="1" si="304"/>
        <v>-1</v>
      </c>
      <c r="P69">
        <f t="shared" ca="1" si="305"/>
        <v>154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29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154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105</v>
      </c>
      <c r="M70">
        <f t="shared" ca="1" si="302"/>
        <v>0</v>
      </c>
      <c r="N70">
        <f t="shared" ca="1" si="303"/>
        <v>81</v>
      </c>
      <c r="O70">
        <f t="shared" ca="1" si="304"/>
        <v>-1</v>
      </c>
      <c r="P70">
        <f t="shared" ca="1" si="305"/>
        <v>36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55</v>
      </c>
      <c r="M71">
        <f t="shared" ca="1" si="302"/>
        <v>0</v>
      </c>
      <c r="N71">
        <f t="shared" ca="1" si="303"/>
        <v>81</v>
      </c>
      <c r="O71">
        <f t="shared" ca="1" si="304"/>
        <v>-1</v>
      </c>
      <c r="P71">
        <f t="shared" ca="1" si="305"/>
        <v>215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154</v>
      </c>
      <c r="M72">
        <f t="shared" ca="1" si="302"/>
        <v>0</v>
      </c>
      <c r="N72">
        <f t="shared" ca="1" si="303"/>
        <v>81</v>
      </c>
      <c r="O72">
        <f t="shared" ca="1" si="304"/>
        <v>-1</v>
      </c>
      <c r="P72">
        <f t="shared" ca="1" si="305"/>
        <v>56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182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56</v>
      </c>
      <c r="M73">
        <f t="shared" ca="1" si="302"/>
        <v>0</v>
      </c>
      <c r="N73">
        <f t="shared" ca="1" si="303"/>
        <v>81</v>
      </c>
      <c r="O73">
        <f t="shared" ca="1" si="304"/>
        <v>-1</v>
      </c>
      <c r="P73">
        <f t="shared" ca="1" si="305"/>
        <v>76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76</v>
      </c>
      <c r="M74">
        <f t="shared" ca="1" si="302"/>
        <v>0</v>
      </c>
      <c r="N74">
        <f t="shared" ca="1" si="303"/>
        <v>81</v>
      </c>
      <c r="O74">
        <f t="shared" ca="1" si="304"/>
        <v>-1</v>
      </c>
      <c r="P74">
        <f t="shared" ca="1" si="305"/>
        <v>83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77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83</v>
      </c>
      <c r="M75">
        <f t="shared" ca="1" si="302"/>
        <v>0</v>
      </c>
      <c r="N75">
        <f t="shared" ca="1" si="303"/>
        <v>81</v>
      </c>
      <c r="O75">
        <f t="shared" ca="1" si="304"/>
        <v>-1</v>
      </c>
      <c r="P75">
        <f t="shared" ca="1" si="305"/>
        <v>105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204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111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35</v>
      </c>
      <c r="M76">
        <f t="shared" ca="1" si="302"/>
        <v>0</v>
      </c>
      <c r="N76">
        <f t="shared" ca="1" si="303"/>
        <v>81</v>
      </c>
      <c r="O76">
        <f t="shared" ca="1" si="304"/>
        <v>-1</v>
      </c>
      <c r="P76">
        <f t="shared" ca="1" si="305"/>
        <v>35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203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18.41</v>
      </c>
      <c r="J77">
        <f t="shared" ca="1" si="299"/>
        <v>18.41</v>
      </c>
      <c r="K77">
        <f t="shared" ca="1" si="300"/>
        <v>18.409999992300001</v>
      </c>
      <c r="L77">
        <f t="shared" ca="1" si="301"/>
        <v>157</v>
      </c>
      <c r="M77">
        <f t="shared" ca="1" si="302"/>
        <v>18.41</v>
      </c>
      <c r="N77">
        <f t="shared" ca="1" si="303"/>
        <v>72</v>
      </c>
      <c r="O77">
        <f t="shared" ca="1" si="304"/>
        <v>18.409999992300001</v>
      </c>
      <c r="P77">
        <f t="shared" ca="1" si="305"/>
        <v>157</v>
      </c>
      <c r="Q77">
        <f t="shared" ca="1" si="306"/>
        <v>6</v>
      </c>
      <c r="R77">
        <f t="shared" ca="1" si="307"/>
        <v>0</v>
      </c>
      <c r="S77">
        <f t="shared" ca="1" si="308"/>
        <v>0</v>
      </c>
      <c r="T77">
        <f t="shared" ca="1" si="309"/>
        <v>6</v>
      </c>
      <c r="U77" t="str">
        <f t="shared" ca="1" si="293"/>
        <v xml:space="preserve">993999999993Stephen Hindson </v>
      </c>
      <c r="V77">
        <f t="shared" ca="1" si="310"/>
        <v>62</v>
      </c>
      <c r="W77">
        <f t="shared" si="311"/>
        <v>76</v>
      </c>
      <c r="X77">
        <f t="shared" ca="1" si="312"/>
        <v>82</v>
      </c>
      <c r="Y77">
        <f t="shared" ca="1" si="313"/>
        <v>0</v>
      </c>
      <c r="Z77" t="str">
        <f t="shared" ca="1" si="314"/>
        <v>999Stephen Hindson zz</v>
      </c>
      <c r="AA77">
        <f t="shared" ca="1" si="315"/>
        <v>105</v>
      </c>
      <c r="AB77">
        <f t="shared" si="316"/>
        <v>76</v>
      </c>
      <c r="AC77">
        <f t="shared" ca="1" si="317"/>
        <v>37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0</v>
      </c>
      <c r="H78">
        <f t="shared" ca="1" si="298"/>
        <v>0</v>
      </c>
      <c r="I78">
        <f t="shared" ca="1" si="292"/>
        <v>25.16</v>
      </c>
      <c r="J78">
        <f t="shared" ca="1" si="299"/>
        <v>25.16</v>
      </c>
      <c r="K78">
        <f t="shared" ca="1" si="300"/>
        <v>25.159999992199999</v>
      </c>
      <c r="L78">
        <f t="shared" ca="1" si="301"/>
        <v>32</v>
      </c>
      <c r="M78">
        <f t="shared" ca="1" si="302"/>
        <v>25.16</v>
      </c>
      <c r="N78">
        <f t="shared" ca="1" si="303"/>
        <v>23</v>
      </c>
      <c r="O78">
        <f t="shared" ca="1" si="304"/>
        <v>25.159999992199999</v>
      </c>
      <c r="P78">
        <f t="shared" ca="1" si="305"/>
        <v>32</v>
      </c>
      <c r="Q78">
        <f t="shared" ca="1" si="306"/>
        <v>6</v>
      </c>
      <c r="R78">
        <f t="shared" ca="1" si="307"/>
        <v>1</v>
      </c>
      <c r="S78">
        <f t="shared" ca="1" si="308"/>
        <v>0</v>
      </c>
      <c r="T78">
        <f t="shared" ca="1" si="309"/>
        <v>8</v>
      </c>
      <c r="U78" t="str">
        <f t="shared" ca="1" si="293"/>
        <v>991999998993Gary Trodd</v>
      </c>
      <c r="V78">
        <f t="shared" ca="1" si="310"/>
        <v>46</v>
      </c>
      <c r="W78">
        <f t="shared" si="311"/>
        <v>77</v>
      </c>
      <c r="X78">
        <f t="shared" ca="1" si="312"/>
        <v>35</v>
      </c>
      <c r="Y78">
        <f t="shared" ca="1" si="313"/>
        <v>0</v>
      </c>
      <c r="Z78" t="str">
        <f t="shared" ca="1" si="314"/>
        <v>999Gary Troddzz</v>
      </c>
      <c r="AA78">
        <f t="shared" ca="1" si="315"/>
        <v>73</v>
      </c>
      <c r="AB78">
        <f t="shared" si="316"/>
        <v>77</v>
      </c>
      <c r="AC78">
        <f t="shared" ca="1" si="317"/>
        <v>155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1</v>
      </c>
      <c r="H79">
        <f t="shared" ca="1" si="298"/>
        <v>100</v>
      </c>
      <c r="I79">
        <f t="shared" ca="1" si="292"/>
        <v>22.17</v>
      </c>
      <c r="J79">
        <f t="shared" ca="1" si="299"/>
        <v>23.17</v>
      </c>
      <c r="K79">
        <f t="shared" ca="1" si="300"/>
        <v>23.169999992100003</v>
      </c>
      <c r="L79">
        <f t="shared" ca="1" si="301"/>
        <v>160</v>
      </c>
      <c r="M79">
        <f t="shared" ca="1" si="302"/>
        <v>22.17</v>
      </c>
      <c r="N79">
        <f t="shared" ca="1" si="303"/>
        <v>39</v>
      </c>
      <c r="O79">
        <f t="shared" ca="1" si="304"/>
        <v>22.169999992100003</v>
      </c>
      <c r="P79">
        <f t="shared" ca="1" si="305"/>
        <v>160</v>
      </c>
      <c r="Q79">
        <f t="shared" ca="1" si="306"/>
        <v>6</v>
      </c>
      <c r="R79">
        <f t="shared" ca="1" si="307"/>
        <v>1</v>
      </c>
      <c r="S79">
        <f t="shared" ca="1" si="308"/>
        <v>0</v>
      </c>
      <c r="T79">
        <f t="shared" ca="1" si="309"/>
        <v>8</v>
      </c>
      <c r="U79" t="str">
        <f t="shared" ca="1" si="293"/>
        <v>991999998993Gary Creamer</v>
      </c>
      <c r="V79">
        <f t="shared" ca="1" si="310"/>
        <v>45</v>
      </c>
      <c r="W79">
        <f t="shared" si="311"/>
        <v>78</v>
      </c>
      <c r="X79">
        <f t="shared" ca="1" si="312"/>
        <v>215</v>
      </c>
      <c r="Y79">
        <f t="shared" ca="1" si="313"/>
        <v>1</v>
      </c>
      <c r="Z79" t="str">
        <f t="shared" ca="1" si="314"/>
        <v>998Gary Creamerzz</v>
      </c>
      <c r="AA79">
        <f t="shared" ca="1" si="315"/>
        <v>25</v>
      </c>
      <c r="AB79">
        <f t="shared" si="316"/>
        <v>78</v>
      </c>
      <c r="AC79">
        <f t="shared" ca="1" si="317"/>
        <v>211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0</v>
      </c>
      <c r="H80">
        <f t="shared" ca="1" si="298"/>
        <v>0</v>
      </c>
      <c r="I80">
        <f t="shared" ca="1" si="292"/>
        <v>22.25</v>
      </c>
      <c r="J80">
        <f t="shared" ca="1" si="299"/>
        <v>22.25</v>
      </c>
      <c r="K80">
        <f t="shared" ca="1" si="300"/>
        <v>22.249999991999999</v>
      </c>
      <c r="L80">
        <f t="shared" ca="1" si="301"/>
        <v>51</v>
      </c>
      <c r="M80">
        <f t="shared" ca="1" si="302"/>
        <v>22.25</v>
      </c>
      <c r="N80">
        <f t="shared" ca="1" si="303"/>
        <v>38</v>
      </c>
      <c r="O80">
        <f t="shared" ca="1" si="304"/>
        <v>22.249999991999999</v>
      </c>
      <c r="P80">
        <f t="shared" ca="1" si="305"/>
        <v>51</v>
      </c>
      <c r="Q80">
        <f t="shared" ca="1" si="306"/>
        <v>2</v>
      </c>
      <c r="R80">
        <f t="shared" ca="1" si="307"/>
        <v>2</v>
      </c>
      <c r="S80">
        <f t="shared" ca="1" si="308"/>
        <v>0</v>
      </c>
      <c r="T80">
        <f t="shared" ca="1" si="309"/>
        <v>6</v>
      </c>
      <c r="U80" t="str">
        <f t="shared" ca="1" si="293"/>
        <v>993999997997Phil Mcdonnell</v>
      </c>
      <c r="V80">
        <f t="shared" ca="1" si="310"/>
        <v>54</v>
      </c>
      <c r="W80">
        <f t="shared" si="311"/>
        <v>79</v>
      </c>
      <c r="X80">
        <f t="shared" ca="1" si="312"/>
        <v>32</v>
      </c>
      <c r="Y80">
        <f t="shared" ca="1" si="313"/>
        <v>1</v>
      </c>
      <c r="Z80" t="str">
        <f t="shared" ca="1" si="314"/>
        <v>998Phil Mcdonnellzz</v>
      </c>
      <c r="AA80">
        <f t="shared" ca="1" si="315"/>
        <v>40</v>
      </c>
      <c r="AB80">
        <f t="shared" si="316"/>
        <v>79</v>
      </c>
      <c r="AC80">
        <f t="shared" ca="1" si="317"/>
        <v>32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0</v>
      </c>
      <c r="G81">
        <f t="shared" ca="1" si="297"/>
        <v>0</v>
      </c>
      <c r="H81">
        <f t="shared" ca="1" si="298"/>
        <v>0</v>
      </c>
      <c r="I81">
        <f t="shared" ca="1" si="292"/>
        <v>0</v>
      </c>
      <c r="J81">
        <f t="shared" ca="1" si="299"/>
        <v>0</v>
      </c>
      <c r="K81">
        <f t="shared" ca="1" si="300"/>
        <v>-1</v>
      </c>
      <c r="L81">
        <f t="shared" ca="1" si="301"/>
        <v>81</v>
      </c>
      <c r="M81">
        <f t="shared" ca="1" si="302"/>
        <v>0</v>
      </c>
      <c r="N81">
        <f t="shared" ca="1" si="303"/>
        <v>81</v>
      </c>
      <c r="O81">
        <f t="shared" ca="1" si="304"/>
        <v>-1</v>
      </c>
      <c r="P81">
        <f t="shared" ca="1" si="305"/>
        <v>81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999999999999Dave Godfrey</v>
      </c>
      <c r="V81">
        <f t="shared" ca="1" si="310"/>
        <v>334</v>
      </c>
      <c r="W81">
        <f t="shared" si="311"/>
        <v>80</v>
      </c>
      <c r="X81">
        <f t="shared" ca="1" si="312"/>
        <v>205</v>
      </c>
      <c r="Y81">
        <f t="shared" ca="1" si="313"/>
        <v>0</v>
      </c>
      <c r="Z81" t="str">
        <f t="shared" ca="1" si="314"/>
        <v>999Dave Godfreyzz</v>
      </c>
      <c r="AA81">
        <f t="shared" ca="1" si="315"/>
        <v>69</v>
      </c>
      <c r="AB81">
        <f t="shared" si="316"/>
        <v>80</v>
      </c>
      <c r="AC81">
        <f t="shared" ca="1" si="317"/>
        <v>52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0</v>
      </c>
      <c r="H82">
        <f t="shared" ca="1" si="298"/>
        <v>0</v>
      </c>
      <c r="I82">
        <f t="shared" ca="1" si="292"/>
        <v>17.02</v>
      </c>
      <c r="J82">
        <f t="shared" ca="1" si="299"/>
        <v>17.02</v>
      </c>
      <c r="K82">
        <f t="shared" ca="1" si="300"/>
        <v>17.019999991799999</v>
      </c>
      <c r="L82">
        <f t="shared" ca="1" si="301"/>
        <v>2</v>
      </c>
      <c r="M82">
        <f t="shared" ca="1" si="302"/>
        <v>17.02</v>
      </c>
      <c r="N82">
        <f t="shared" ca="1" si="303"/>
        <v>80</v>
      </c>
      <c r="O82">
        <f t="shared" ca="1" si="304"/>
        <v>17.019999991799999</v>
      </c>
      <c r="P82">
        <f t="shared" ca="1" si="305"/>
        <v>2</v>
      </c>
      <c r="Q82">
        <f t="shared" ca="1" si="306"/>
        <v>1</v>
      </c>
      <c r="R82">
        <f t="shared" ca="1" si="307"/>
        <v>0</v>
      </c>
      <c r="S82">
        <f t="shared" ca="1" si="308"/>
        <v>0</v>
      </c>
      <c r="T82">
        <f t="shared" ca="1" si="309"/>
        <v>1</v>
      </c>
      <c r="U82" t="str">
        <f t="shared" ca="1" si="293"/>
        <v>998999999998Wayne Harrison</v>
      </c>
      <c r="V82">
        <f t="shared" ca="1" si="310"/>
        <v>82</v>
      </c>
      <c r="W82">
        <f t="shared" si="311"/>
        <v>81</v>
      </c>
      <c r="X82">
        <f t="shared" ca="1" si="312"/>
        <v>160</v>
      </c>
      <c r="Y82">
        <f t="shared" ca="1" si="313"/>
        <v>0</v>
      </c>
      <c r="Z82" t="str">
        <f t="shared" ca="1" si="314"/>
        <v>999Wayne Harrisonzz</v>
      </c>
      <c r="AA82">
        <f t="shared" ca="1" si="315"/>
        <v>109</v>
      </c>
      <c r="AB82">
        <f t="shared" si="316"/>
        <v>81</v>
      </c>
      <c r="AC82">
        <f t="shared" ca="1" si="317"/>
        <v>233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19.89</v>
      </c>
      <c r="J83">
        <f t="shared" ca="1" si="299"/>
        <v>19.89</v>
      </c>
      <c r="K83">
        <f t="shared" ca="1" si="300"/>
        <v>19.889999991700002</v>
      </c>
      <c r="L83">
        <f t="shared" ca="1" si="301"/>
        <v>2</v>
      </c>
      <c r="M83">
        <f t="shared" ca="1" si="302"/>
        <v>19.89</v>
      </c>
      <c r="N83">
        <f t="shared" ca="1" si="303"/>
        <v>62</v>
      </c>
      <c r="O83">
        <f t="shared" ca="1" si="304"/>
        <v>19.889999991700002</v>
      </c>
      <c r="P83">
        <f t="shared" ca="1" si="305"/>
        <v>2</v>
      </c>
      <c r="Q83">
        <f t="shared" ca="1" si="306"/>
        <v>3</v>
      </c>
      <c r="R83">
        <f t="shared" ca="1" si="307"/>
        <v>0</v>
      </c>
      <c r="S83">
        <f t="shared" ca="1" si="308"/>
        <v>0</v>
      </c>
      <c r="T83">
        <f t="shared" ca="1" si="309"/>
        <v>3</v>
      </c>
      <c r="U83" t="str">
        <f t="shared" ca="1" si="293"/>
        <v>996999999996Matthew Chamberlain</v>
      </c>
      <c r="V83">
        <f t="shared" ca="1" si="310"/>
        <v>76</v>
      </c>
      <c r="W83">
        <f t="shared" si="311"/>
        <v>82</v>
      </c>
      <c r="X83">
        <f t="shared" ca="1" si="312"/>
        <v>81</v>
      </c>
      <c r="Y83">
        <f t="shared" ca="1" si="313"/>
        <v>0</v>
      </c>
      <c r="Z83" t="str">
        <f t="shared" ca="1" si="314"/>
        <v>999Matthew Chamberlainzz</v>
      </c>
      <c r="AA83">
        <f t="shared" ca="1" si="315"/>
        <v>90</v>
      </c>
      <c r="AB83">
        <f t="shared" si="316"/>
        <v>82</v>
      </c>
      <c r="AC83">
        <f t="shared" ca="1" si="317"/>
        <v>157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0</v>
      </c>
      <c r="H84">
        <f t="shared" ca="1" si="298"/>
        <v>0</v>
      </c>
      <c r="I84">
        <f t="shared" ca="1" si="292"/>
        <v>18.29</v>
      </c>
      <c r="J84">
        <f t="shared" ca="1" si="299"/>
        <v>18.29</v>
      </c>
      <c r="K84">
        <f t="shared" ca="1" si="300"/>
        <v>18.289999991599998</v>
      </c>
      <c r="L84">
        <f t="shared" ca="1" si="301"/>
        <v>2</v>
      </c>
      <c r="M84">
        <f t="shared" ca="1" si="302"/>
        <v>18.29</v>
      </c>
      <c r="N84">
        <f t="shared" ca="1" si="303"/>
        <v>73</v>
      </c>
      <c r="O84">
        <f t="shared" ca="1" si="304"/>
        <v>18.289999991599998</v>
      </c>
      <c r="P84">
        <f t="shared" ca="1" si="305"/>
        <v>2</v>
      </c>
      <c r="Q84">
        <f t="shared" ca="1" si="306"/>
        <v>5</v>
      </c>
      <c r="R84">
        <f t="shared" ca="1" si="307"/>
        <v>0</v>
      </c>
      <c r="S84">
        <f t="shared" ca="1" si="308"/>
        <v>0</v>
      </c>
      <c r="T84">
        <f t="shared" ca="1" si="309"/>
        <v>5</v>
      </c>
      <c r="U84" t="str">
        <f t="shared" ca="1" si="293"/>
        <v>994999999994Andy Gillam</v>
      </c>
      <c r="V84">
        <f t="shared" ca="1" si="310"/>
        <v>67</v>
      </c>
      <c r="W84">
        <f t="shared" si="311"/>
        <v>83</v>
      </c>
      <c r="X84" t="e">
        <f t="shared" ca="1" si="312"/>
        <v>#N/A</v>
      </c>
      <c r="Y84">
        <f t="shared" ca="1" si="313"/>
        <v>0</v>
      </c>
      <c r="Z84" t="str">
        <f t="shared" ca="1" si="314"/>
        <v>999Andy Gillamzz</v>
      </c>
      <c r="AA84">
        <f t="shared" ca="1" si="315"/>
        <v>53</v>
      </c>
      <c r="AB84">
        <f t="shared" si="316"/>
        <v>83</v>
      </c>
      <c r="AC84">
        <f t="shared" ca="1" si="317"/>
        <v>31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2</v>
      </c>
      <c r="M85">
        <f t="shared" ca="1" si="302"/>
        <v>0</v>
      </c>
      <c r="N85">
        <f t="shared" ca="1" si="303"/>
        <v>81</v>
      </c>
      <c r="O85">
        <f t="shared" ca="1" si="304"/>
        <v>-1</v>
      </c>
      <c r="P85">
        <f t="shared" ca="1" si="305"/>
        <v>2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999999999999Carl Sayer</v>
      </c>
      <c r="V85">
        <f t="shared" ca="1" si="310"/>
        <v>327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59</v>
      </c>
      <c r="AB85">
        <f t="shared" si="316"/>
        <v>84</v>
      </c>
      <c r="AC85">
        <f t="shared" ca="1" si="317"/>
        <v>34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0</v>
      </c>
      <c r="H86">
        <f t="shared" ca="1" si="298"/>
        <v>0</v>
      </c>
      <c r="I86">
        <f t="shared" ca="1" si="292"/>
        <v>25.7</v>
      </c>
      <c r="J86">
        <f t="shared" ca="1" si="299"/>
        <v>25.7</v>
      </c>
      <c r="K86">
        <f t="shared" ca="1" si="300"/>
        <v>25.699999991399999</v>
      </c>
      <c r="L86">
        <f t="shared" ca="1" si="301"/>
        <v>2</v>
      </c>
      <c r="M86">
        <f t="shared" ca="1" si="302"/>
        <v>25.7</v>
      </c>
      <c r="N86">
        <f t="shared" ca="1" si="303"/>
        <v>17</v>
      </c>
      <c r="O86">
        <f t="shared" ca="1" si="304"/>
        <v>25.699999991399999</v>
      </c>
      <c r="P86">
        <f t="shared" ca="1" si="305"/>
        <v>2</v>
      </c>
      <c r="Q86">
        <f t="shared" ca="1" si="306"/>
        <v>5</v>
      </c>
      <c r="R86">
        <f t="shared" ca="1" si="307"/>
        <v>1</v>
      </c>
      <c r="S86">
        <f t="shared" ca="1" si="308"/>
        <v>1</v>
      </c>
      <c r="T86">
        <f t="shared" ca="1" si="309"/>
        <v>10</v>
      </c>
      <c r="U86" t="str">
        <f t="shared" ca="1" si="293"/>
        <v xml:space="preserve">989998998994Robbie Turner </v>
      </c>
      <c r="V86">
        <f t="shared" ca="1" si="310"/>
        <v>24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999Robbie Turner zz</v>
      </c>
      <c r="AA86">
        <f t="shared" ca="1" si="315"/>
        <v>100</v>
      </c>
      <c r="AB86">
        <f t="shared" si="316"/>
        <v>85</v>
      </c>
      <c r="AC86">
        <f t="shared" ca="1" si="317"/>
        <v>107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2</v>
      </c>
      <c r="M87">
        <f t="shared" ca="1" si="302"/>
        <v>0</v>
      </c>
      <c r="N87">
        <f t="shared" ca="1" si="303"/>
        <v>81</v>
      </c>
      <c r="O87">
        <f t="shared" ca="1" si="304"/>
        <v>-1</v>
      </c>
      <c r="P87">
        <f t="shared" ca="1" si="305"/>
        <v>2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129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2</v>
      </c>
      <c r="M88">
        <f t="shared" ca="1" si="302"/>
        <v>0</v>
      </c>
      <c r="N88">
        <f t="shared" ca="1" si="303"/>
        <v>81</v>
      </c>
      <c r="O88">
        <f t="shared" ca="1" si="304"/>
        <v>-1</v>
      </c>
      <c r="P88">
        <f t="shared" ca="1" si="305"/>
        <v>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110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</v>
      </c>
      <c r="M89">
        <f t="shared" ca="1" si="302"/>
        <v>0</v>
      </c>
      <c r="N89">
        <f t="shared" ca="1" si="303"/>
        <v>81</v>
      </c>
      <c r="O89">
        <f t="shared" ca="1" si="304"/>
        <v>-1</v>
      </c>
      <c r="P89">
        <f t="shared" ca="1" si="305"/>
        <v>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159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2</v>
      </c>
      <c r="M90">
        <f t="shared" ca="1" si="302"/>
        <v>0</v>
      </c>
      <c r="N90">
        <f t="shared" ca="1" si="303"/>
        <v>81</v>
      </c>
      <c r="O90">
        <f t="shared" ca="1" si="304"/>
        <v>-1</v>
      </c>
      <c r="P90">
        <f t="shared" ca="1" si="305"/>
        <v>2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213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</v>
      </c>
      <c r="M91">
        <f t="shared" ca="1" si="302"/>
        <v>0</v>
      </c>
      <c r="N91">
        <f t="shared" ca="1" si="303"/>
        <v>81</v>
      </c>
      <c r="O91">
        <f t="shared" ca="1" si="304"/>
        <v>-1</v>
      </c>
      <c r="P91">
        <f t="shared" ca="1" si="305"/>
        <v>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</v>
      </c>
      <c r="M92">
        <f t="shared" ca="1" si="302"/>
        <v>0</v>
      </c>
      <c r="N92">
        <f t="shared" ca="1" si="303"/>
        <v>81</v>
      </c>
      <c r="O92">
        <f t="shared" ca="1" si="304"/>
        <v>-1</v>
      </c>
      <c r="P92">
        <f t="shared" ca="1" si="305"/>
        <v>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2</v>
      </c>
      <c r="M93">
        <f t="shared" ca="1" si="302"/>
        <v>0</v>
      </c>
      <c r="N93">
        <f t="shared" ca="1" si="303"/>
        <v>81</v>
      </c>
      <c r="O93">
        <f t="shared" ca="1" si="304"/>
        <v>-1</v>
      </c>
      <c r="P93">
        <f t="shared" ca="1" si="305"/>
        <v>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33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2</v>
      </c>
      <c r="M94">
        <f t="shared" ca="1" si="302"/>
        <v>0</v>
      </c>
      <c r="N94">
        <f t="shared" ca="1" si="303"/>
        <v>81</v>
      </c>
      <c r="O94">
        <f t="shared" ca="1" si="304"/>
        <v>-1</v>
      </c>
      <c r="P94">
        <f t="shared" ca="1" si="305"/>
        <v>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35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</v>
      </c>
      <c r="M95">
        <f t="shared" ca="1" si="302"/>
        <v>0</v>
      </c>
      <c r="N95">
        <f t="shared" ca="1" si="303"/>
        <v>81</v>
      </c>
      <c r="O95">
        <f t="shared" ca="1" si="304"/>
        <v>-1</v>
      </c>
      <c r="P95">
        <f t="shared" ca="1" si="305"/>
        <v>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236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</v>
      </c>
      <c r="M96">
        <f t="shared" ca="1" si="302"/>
        <v>0</v>
      </c>
      <c r="N96">
        <f t="shared" ca="1" si="303"/>
        <v>81</v>
      </c>
      <c r="O96">
        <f t="shared" ca="1" si="304"/>
        <v>-1</v>
      </c>
      <c r="P96">
        <f t="shared" ca="1" si="305"/>
        <v>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230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</v>
      </c>
      <c r="M97">
        <f t="shared" ca="1" si="302"/>
        <v>0</v>
      </c>
      <c r="N97">
        <f t="shared" ca="1" si="303"/>
        <v>81</v>
      </c>
      <c r="O97">
        <f t="shared" ca="1" si="304"/>
        <v>-1</v>
      </c>
      <c r="P97">
        <f t="shared" ca="1" si="305"/>
        <v>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</v>
      </c>
      <c r="M98">
        <f t="shared" ca="1" si="302"/>
        <v>0</v>
      </c>
      <c r="N98">
        <f t="shared" ca="1" si="303"/>
        <v>81</v>
      </c>
      <c r="O98">
        <f t="shared" ca="1" si="304"/>
        <v>-1</v>
      </c>
      <c r="P98">
        <f t="shared" ca="1" si="305"/>
        <v>2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</v>
      </c>
      <c r="M99">
        <f t="shared" ca="1" si="302"/>
        <v>0</v>
      </c>
      <c r="N99">
        <f t="shared" ca="1" si="303"/>
        <v>81</v>
      </c>
      <c r="O99">
        <f t="shared" ca="1" si="304"/>
        <v>-1</v>
      </c>
      <c r="P99">
        <f t="shared" ca="1" si="305"/>
        <v>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127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</v>
      </c>
      <c r="M100">
        <f t="shared" ca="1" si="302"/>
        <v>0</v>
      </c>
      <c r="N100">
        <f t="shared" ca="1" si="303"/>
        <v>81</v>
      </c>
      <c r="O100">
        <f t="shared" ca="1" si="304"/>
        <v>-1</v>
      </c>
      <c r="P100">
        <f t="shared" ca="1" si="305"/>
        <v>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2</v>
      </c>
      <c r="M101">
        <f t="shared" ca="1" si="302"/>
        <v>0</v>
      </c>
      <c r="N101">
        <f t="shared" ca="1" si="303"/>
        <v>81</v>
      </c>
      <c r="O101">
        <f t="shared" ca="1" si="304"/>
        <v>-1</v>
      </c>
      <c r="P101">
        <f t="shared" ca="1" si="305"/>
        <v>2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85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25.47</v>
      </c>
      <c r="J102">
        <f t="shared" ca="1" si="299"/>
        <v>26.47</v>
      </c>
      <c r="K102">
        <f t="shared" ca="1" si="300"/>
        <v>26.469999989799998</v>
      </c>
      <c r="L102">
        <f t="shared" ca="1" si="301"/>
        <v>2</v>
      </c>
      <c r="M102">
        <f t="shared" ca="1" si="302"/>
        <v>25.47</v>
      </c>
      <c r="N102">
        <f t="shared" ca="1" si="303"/>
        <v>21</v>
      </c>
      <c r="O102">
        <f t="shared" ca="1" si="304"/>
        <v>25.469999989799998</v>
      </c>
      <c r="P102">
        <f t="shared" ca="1" si="305"/>
        <v>2</v>
      </c>
      <c r="Q102">
        <f t="shared" ca="1" si="306"/>
        <v>7</v>
      </c>
      <c r="R102">
        <f t="shared" ca="1" si="307"/>
        <v>1</v>
      </c>
      <c r="S102">
        <f t="shared" ca="1" si="308"/>
        <v>0</v>
      </c>
      <c r="T102">
        <f t="shared" ca="1" si="309"/>
        <v>9</v>
      </c>
      <c r="U102" t="str">
        <f t="shared" ca="1" si="293"/>
        <v>990999998992Steven Mead</v>
      </c>
      <c r="V102">
        <f t="shared" ca="1" si="310"/>
        <v>40</v>
      </c>
      <c r="W102">
        <f t="shared" si="311"/>
        <v>101</v>
      </c>
      <c r="X102" t="e">
        <f t="shared" ca="1" si="312"/>
        <v>#N/A</v>
      </c>
      <c r="Y102">
        <f t="shared" ca="1" si="313"/>
        <v>2</v>
      </c>
      <c r="Z102" t="str">
        <f t="shared" ca="1" si="314"/>
        <v>997Steven Meadzz</v>
      </c>
      <c r="AA102">
        <f t="shared" ca="1" si="315"/>
        <v>11</v>
      </c>
      <c r="AB102">
        <f t="shared" si="316"/>
        <v>101</v>
      </c>
      <c r="AC102">
        <f t="shared" ca="1" si="317"/>
        <v>38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0</v>
      </c>
      <c r="H103">
        <f t="shared" ca="1" si="298"/>
        <v>0</v>
      </c>
      <c r="I103">
        <f t="shared" ca="1" si="292"/>
        <v>20.87</v>
      </c>
      <c r="J103">
        <f t="shared" ca="1" si="299"/>
        <v>20.87</v>
      </c>
      <c r="K103">
        <f t="shared" ca="1" si="300"/>
        <v>20.869999989700002</v>
      </c>
      <c r="L103">
        <f t="shared" ca="1" si="301"/>
        <v>2</v>
      </c>
      <c r="M103">
        <f t="shared" ca="1" si="302"/>
        <v>20.87</v>
      </c>
      <c r="N103">
        <f t="shared" ca="1" si="303"/>
        <v>55</v>
      </c>
      <c r="O103">
        <f t="shared" ca="1" si="304"/>
        <v>20.869999989700002</v>
      </c>
      <c r="P103">
        <f t="shared" ca="1" si="305"/>
        <v>2</v>
      </c>
      <c r="Q103">
        <f t="shared" ca="1" si="306"/>
        <v>4</v>
      </c>
      <c r="R103">
        <f t="shared" ca="1" si="307"/>
        <v>1</v>
      </c>
      <c r="S103">
        <f t="shared" ca="1" si="308"/>
        <v>0</v>
      </c>
      <c r="T103">
        <f t="shared" ca="1" si="309"/>
        <v>6</v>
      </c>
      <c r="U103" t="str">
        <f t="shared" ca="1" si="293"/>
        <v>993999998995Dave McIntosh</v>
      </c>
      <c r="V103">
        <f t="shared" ca="1" si="310"/>
        <v>57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71</v>
      </c>
      <c r="AB103">
        <f t="shared" si="316"/>
        <v>102</v>
      </c>
      <c r="AC103">
        <f t="shared" ca="1" si="317"/>
        <v>109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1</v>
      </c>
      <c r="H104">
        <f t="shared" ca="1" si="298"/>
        <v>100</v>
      </c>
      <c r="I104">
        <f t="shared" ca="1" si="292"/>
        <v>25.99</v>
      </c>
      <c r="J104">
        <f t="shared" ca="1" si="299"/>
        <v>26.99</v>
      </c>
      <c r="K104">
        <f t="shared" ca="1" si="300"/>
        <v>26.989999989599998</v>
      </c>
      <c r="L104">
        <f t="shared" ca="1" si="301"/>
        <v>2</v>
      </c>
      <c r="M104">
        <f t="shared" ca="1" si="302"/>
        <v>25.99</v>
      </c>
      <c r="N104">
        <f t="shared" ca="1" si="303"/>
        <v>14</v>
      </c>
      <c r="O104">
        <f t="shared" ca="1" si="304"/>
        <v>25.989999989599998</v>
      </c>
      <c r="P104">
        <f t="shared" ca="1" si="305"/>
        <v>2</v>
      </c>
      <c r="Q104">
        <f t="shared" ca="1" si="306"/>
        <v>2</v>
      </c>
      <c r="R104">
        <f t="shared" ca="1" si="307"/>
        <v>3</v>
      </c>
      <c r="S104">
        <f t="shared" ca="1" si="308"/>
        <v>1</v>
      </c>
      <c r="T104">
        <f t="shared" ca="1" si="309"/>
        <v>11</v>
      </c>
      <c r="U104" t="str">
        <f t="shared" ca="1" si="293"/>
        <v>988998996997David Read</v>
      </c>
      <c r="V104">
        <f t="shared" ca="1" si="310"/>
        <v>13</v>
      </c>
      <c r="W104">
        <f t="shared" si="311"/>
        <v>103</v>
      </c>
      <c r="X104" t="e">
        <f t="shared" ca="1" si="312"/>
        <v>#N/A</v>
      </c>
      <c r="Y104">
        <f t="shared" ca="1" si="313"/>
        <v>2</v>
      </c>
      <c r="Z104" t="str">
        <f t="shared" ca="1" si="314"/>
        <v>997David Readzz</v>
      </c>
      <c r="AA104">
        <f t="shared" ca="1" si="315"/>
        <v>4</v>
      </c>
      <c r="AB104">
        <f t="shared" si="316"/>
        <v>103</v>
      </c>
      <c r="AC104">
        <f t="shared" ca="1" si="317"/>
        <v>234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1</v>
      </c>
      <c r="H105">
        <f t="shared" ca="1" si="298"/>
        <v>100</v>
      </c>
      <c r="I105">
        <f t="shared" ca="1" si="292"/>
        <v>22.8</v>
      </c>
      <c r="J105">
        <f t="shared" ca="1" si="299"/>
        <v>23.8</v>
      </c>
      <c r="K105">
        <f t="shared" ca="1" si="300"/>
        <v>23.799999989500002</v>
      </c>
      <c r="L105">
        <f t="shared" ca="1" si="301"/>
        <v>2</v>
      </c>
      <c r="M105">
        <f t="shared" ca="1" si="302"/>
        <v>22.8</v>
      </c>
      <c r="N105">
        <f t="shared" ca="1" si="303"/>
        <v>35</v>
      </c>
      <c r="O105">
        <f t="shared" ca="1" si="304"/>
        <v>22.799999989500002</v>
      </c>
      <c r="P105">
        <f t="shared" ca="1" si="305"/>
        <v>2</v>
      </c>
      <c r="Q105">
        <f t="shared" ca="1" si="306"/>
        <v>5</v>
      </c>
      <c r="R105">
        <f t="shared" ca="1" si="307"/>
        <v>0</v>
      </c>
      <c r="S105">
        <f t="shared" ca="1" si="308"/>
        <v>1</v>
      </c>
      <c r="T105">
        <f t="shared" ca="1" si="309"/>
        <v>8</v>
      </c>
      <c r="U105" t="str">
        <f t="shared" ca="1" si="293"/>
        <v>991998999994Ben West</v>
      </c>
      <c r="V105">
        <f t="shared" ca="1" si="310"/>
        <v>41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998Ben Westzz</v>
      </c>
      <c r="AA105">
        <f t="shared" ca="1" si="315"/>
        <v>15</v>
      </c>
      <c r="AB105">
        <f t="shared" si="316"/>
        <v>104</v>
      </c>
      <c r="AC105">
        <f t="shared" ca="1" si="317"/>
        <v>210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18.27</v>
      </c>
      <c r="J106">
        <f t="shared" ca="1" si="299"/>
        <v>19.27</v>
      </c>
      <c r="K106">
        <f t="shared" ca="1" si="300"/>
        <v>19.269999989399999</v>
      </c>
      <c r="L106">
        <f t="shared" ca="1" si="301"/>
        <v>2</v>
      </c>
      <c r="M106">
        <f t="shared" ca="1" si="302"/>
        <v>18.27</v>
      </c>
      <c r="N106">
        <f t="shared" ca="1" si="303"/>
        <v>74</v>
      </c>
      <c r="O106">
        <f t="shared" ca="1" si="304"/>
        <v>18.269999989399999</v>
      </c>
      <c r="P106">
        <f t="shared" ca="1" si="305"/>
        <v>2</v>
      </c>
      <c r="Q106">
        <f t="shared" ca="1" si="306"/>
        <v>4</v>
      </c>
      <c r="R106">
        <f t="shared" ca="1" si="307"/>
        <v>0</v>
      </c>
      <c r="S106">
        <f t="shared" ca="1" si="308"/>
        <v>0</v>
      </c>
      <c r="T106">
        <f t="shared" ca="1" si="309"/>
        <v>4</v>
      </c>
      <c r="U106" t="str">
        <f t="shared" ca="1" si="293"/>
        <v>995999999995James Taylor</v>
      </c>
      <c r="V106">
        <f t="shared" ca="1" si="310"/>
        <v>73</v>
      </c>
      <c r="W106">
        <f t="shared" si="311"/>
        <v>105</v>
      </c>
      <c r="X106" t="e">
        <f t="shared" ca="1" si="312"/>
        <v>#N/A</v>
      </c>
      <c r="Y106">
        <f t="shared" ca="1" si="313"/>
        <v>1</v>
      </c>
      <c r="Z106" t="str">
        <f t="shared" ca="1" si="314"/>
        <v>998James Taylorzz</v>
      </c>
      <c r="AA106">
        <f t="shared" ca="1" si="315"/>
        <v>30</v>
      </c>
      <c r="AB106">
        <f t="shared" si="316"/>
        <v>105</v>
      </c>
      <c r="AC106">
        <f t="shared" ca="1" si="317"/>
        <v>76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0</v>
      </c>
      <c r="H107">
        <f t="shared" ca="1" si="298"/>
        <v>0</v>
      </c>
      <c r="I107">
        <f t="shared" ca="1" si="292"/>
        <v>20.45</v>
      </c>
      <c r="J107">
        <f t="shared" ca="1" si="299"/>
        <v>20.45</v>
      </c>
      <c r="K107">
        <f t="shared" ca="1" si="300"/>
        <v>20.4499999893</v>
      </c>
      <c r="L107">
        <f t="shared" ca="1" si="301"/>
        <v>2</v>
      </c>
      <c r="M107">
        <f t="shared" ca="1" si="302"/>
        <v>20.45</v>
      </c>
      <c r="N107">
        <f t="shared" ca="1" si="303"/>
        <v>58</v>
      </c>
      <c r="O107">
        <f t="shared" ca="1" si="304"/>
        <v>20.4499999893</v>
      </c>
      <c r="P107">
        <f t="shared" ca="1" si="305"/>
        <v>2</v>
      </c>
      <c r="Q107">
        <f t="shared" ca="1" si="306"/>
        <v>5</v>
      </c>
      <c r="R107">
        <f t="shared" ca="1" si="307"/>
        <v>2</v>
      </c>
      <c r="S107">
        <f t="shared" ca="1" si="308"/>
        <v>0</v>
      </c>
      <c r="T107">
        <f t="shared" ca="1" si="309"/>
        <v>9</v>
      </c>
      <c r="U107" t="str">
        <f t="shared" ca="1" si="293"/>
        <v>990999997994Andy Morgan</v>
      </c>
      <c r="V107">
        <f t="shared" ca="1" si="310"/>
        <v>33</v>
      </c>
      <c r="W107">
        <f t="shared" si="311"/>
        <v>106</v>
      </c>
      <c r="X107" t="e">
        <f t="shared" ca="1" si="312"/>
        <v>#N/A</v>
      </c>
      <c r="Y107">
        <f t="shared" ca="1" si="313"/>
        <v>0</v>
      </c>
      <c r="Z107" t="str">
        <f t="shared" ca="1" si="314"/>
        <v>999Andy Morganzz</v>
      </c>
      <c r="AA107">
        <f t="shared" ca="1" si="315"/>
        <v>54</v>
      </c>
      <c r="AB107">
        <f t="shared" si="316"/>
        <v>106</v>
      </c>
      <c r="AC107">
        <f t="shared" ca="1" si="317"/>
        <v>209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21.04</v>
      </c>
      <c r="J108">
        <f t="shared" ca="1" si="299"/>
        <v>21.04</v>
      </c>
      <c r="K108">
        <f t="shared" ca="1" si="300"/>
        <v>21.039999989199998</v>
      </c>
      <c r="L108">
        <f t="shared" ca="1" si="301"/>
        <v>2</v>
      </c>
      <c r="M108">
        <f t="shared" ca="1" si="302"/>
        <v>21.04</v>
      </c>
      <c r="N108">
        <f t="shared" ca="1" si="303"/>
        <v>54</v>
      </c>
      <c r="O108">
        <f t="shared" ca="1" si="304"/>
        <v>21.039999989199998</v>
      </c>
      <c r="P108">
        <f t="shared" ca="1" si="305"/>
        <v>2</v>
      </c>
      <c r="Q108">
        <f t="shared" ca="1" si="306"/>
        <v>4</v>
      </c>
      <c r="R108">
        <f t="shared" ca="1" si="307"/>
        <v>1</v>
      </c>
      <c r="S108">
        <f t="shared" ca="1" si="308"/>
        <v>0</v>
      </c>
      <c r="T108">
        <f t="shared" ca="1" si="309"/>
        <v>6</v>
      </c>
      <c r="U108" t="str">
        <f t="shared" ca="1" si="293"/>
        <v>993999998995Lee Royal</v>
      </c>
      <c r="V108">
        <f t="shared" ca="1" si="310"/>
        <v>59</v>
      </c>
      <c r="W108">
        <f t="shared" si="311"/>
        <v>107</v>
      </c>
      <c r="X108" t="e">
        <f t="shared" ca="1" si="312"/>
        <v>#N/A</v>
      </c>
      <c r="Y108">
        <f t="shared" ca="1" si="313"/>
        <v>0</v>
      </c>
      <c r="Z108" t="str">
        <f t="shared" ca="1" si="314"/>
        <v>999Lee Royalzz</v>
      </c>
      <c r="AA108">
        <f t="shared" ca="1" si="315"/>
        <v>85</v>
      </c>
      <c r="AB108">
        <f t="shared" si="316"/>
        <v>107</v>
      </c>
      <c r="AC108">
        <f t="shared" ca="1" si="317"/>
        <v>8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1</v>
      </c>
      <c r="H109">
        <f t="shared" ca="1" si="298"/>
        <v>100</v>
      </c>
      <c r="I109">
        <f t="shared" ca="1" si="292"/>
        <v>20.67</v>
      </c>
      <c r="J109">
        <f t="shared" ca="1" si="299"/>
        <v>21.67</v>
      </c>
      <c r="K109">
        <f t="shared" ca="1" si="300"/>
        <v>21.669999989100003</v>
      </c>
      <c r="L109">
        <f t="shared" ca="1" si="301"/>
        <v>2</v>
      </c>
      <c r="M109">
        <f t="shared" ca="1" si="302"/>
        <v>20.67</v>
      </c>
      <c r="N109">
        <f t="shared" ca="1" si="303"/>
        <v>56</v>
      </c>
      <c r="O109">
        <f t="shared" ca="1" si="304"/>
        <v>20.669999989100003</v>
      </c>
      <c r="P109">
        <f t="shared" ca="1" si="305"/>
        <v>2</v>
      </c>
      <c r="Q109">
        <f t="shared" ca="1" si="306"/>
        <v>7</v>
      </c>
      <c r="R109">
        <f t="shared" ca="1" si="307"/>
        <v>1</v>
      </c>
      <c r="S109">
        <f t="shared" ca="1" si="308"/>
        <v>0</v>
      </c>
      <c r="T109">
        <f t="shared" ca="1" si="309"/>
        <v>9</v>
      </c>
      <c r="U109" t="str">
        <f t="shared" ca="1" si="293"/>
        <v>990999998992Dennis Harris</v>
      </c>
      <c r="V109">
        <f t="shared" ca="1" si="310"/>
        <v>37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997Dennis Harriszz</v>
      </c>
      <c r="AA109">
        <f t="shared" ca="1" si="315"/>
        <v>5</v>
      </c>
      <c r="AB109">
        <f t="shared" si="316"/>
        <v>108</v>
      </c>
      <c r="AC109">
        <f t="shared" ca="1" si="317"/>
        <v>158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7"/>
        <v>0</v>
      </c>
      <c r="H110">
        <f t="shared" ca="1" si="298"/>
        <v>0</v>
      </c>
      <c r="I110">
        <f t="shared" ca="1" si="292"/>
        <v>0</v>
      </c>
      <c r="J110">
        <f t="shared" ca="1" si="299"/>
        <v>0</v>
      </c>
      <c r="K110">
        <f t="shared" ca="1" si="300"/>
        <v>-1</v>
      </c>
      <c r="L110">
        <f t="shared" ca="1" si="301"/>
        <v>2</v>
      </c>
      <c r="M110">
        <f t="shared" ca="1" si="302"/>
        <v>0</v>
      </c>
      <c r="N110">
        <f t="shared" ca="1" si="303"/>
        <v>81</v>
      </c>
      <c r="O110">
        <f t="shared" ca="1" si="304"/>
        <v>-1</v>
      </c>
      <c r="P110">
        <f t="shared" ca="1" si="305"/>
        <v>2</v>
      </c>
      <c r="Q110">
        <f t="shared" ca="1" si="306"/>
        <v>0</v>
      </c>
      <c r="R110">
        <f t="shared" ca="1" si="307"/>
        <v>0</v>
      </c>
      <c r="S110">
        <f t="shared" ca="1" si="308"/>
        <v>0</v>
      </c>
      <c r="T110">
        <f t="shared" ca="1" si="309"/>
        <v>0</v>
      </c>
      <c r="U110" t="str">
        <f t="shared" ca="1" si="293"/>
        <v>999999999999Scott Golding</v>
      </c>
      <c r="V110">
        <f t="shared" ca="1" si="310"/>
        <v>346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999Scott Goldingzz</v>
      </c>
      <c r="AA110">
        <f t="shared" ca="1" si="315"/>
        <v>102</v>
      </c>
      <c r="AB110">
        <f t="shared" si="316"/>
        <v>109</v>
      </c>
      <c r="AC110">
        <f t="shared" ca="1" si="317"/>
        <v>81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2</v>
      </c>
      <c r="M111">
        <f t="shared" ca="1" si="302"/>
        <v>0</v>
      </c>
      <c r="N111">
        <f t="shared" ca="1" si="303"/>
        <v>81</v>
      </c>
      <c r="O111">
        <f t="shared" ca="1" si="304"/>
        <v>-1</v>
      </c>
      <c r="P111">
        <f t="shared" ca="1" si="305"/>
        <v>2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999999999999Mark Stephens</v>
      </c>
      <c r="V111">
        <f t="shared" ca="1" si="310"/>
        <v>340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999Mark Stephenszz</v>
      </c>
      <c r="AA111">
        <f t="shared" ca="1" si="315"/>
        <v>87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2</v>
      </c>
      <c r="M112">
        <f t="shared" ca="1" si="302"/>
        <v>0</v>
      </c>
      <c r="N112">
        <f t="shared" ca="1" si="303"/>
        <v>81</v>
      </c>
      <c r="O112">
        <f t="shared" ca="1" si="304"/>
        <v>-1</v>
      </c>
      <c r="P112">
        <f t="shared" ca="1" si="305"/>
        <v>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335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74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</v>
      </c>
      <c r="M113">
        <f t="shared" ca="1" si="302"/>
        <v>0</v>
      </c>
      <c r="N113">
        <f t="shared" ca="1" si="303"/>
        <v>81</v>
      </c>
      <c r="O113">
        <f t="shared" ca="1" si="304"/>
        <v>-1</v>
      </c>
      <c r="P113">
        <f t="shared" ca="1" si="305"/>
        <v>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</v>
      </c>
      <c r="M114">
        <f t="shared" ca="1" si="302"/>
        <v>0</v>
      </c>
      <c r="N114">
        <f t="shared" ca="1" si="303"/>
        <v>81</v>
      </c>
      <c r="O114">
        <f t="shared" ca="1" si="304"/>
        <v>-1</v>
      </c>
      <c r="P114">
        <f t="shared" ca="1" si="305"/>
        <v>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2</v>
      </c>
      <c r="M115">
        <f t="shared" ca="1" si="302"/>
        <v>0</v>
      </c>
      <c r="N115">
        <f t="shared" ca="1" si="303"/>
        <v>81</v>
      </c>
      <c r="O115">
        <f t="shared" ca="1" si="304"/>
        <v>-1</v>
      </c>
      <c r="P115">
        <f t="shared" ca="1" si="305"/>
        <v>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</v>
      </c>
      <c r="M116">
        <f t="shared" ca="1" si="302"/>
        <v>0</v>
      </c>
      <c r="N116">
        <f t="shared" ca="1" si="303"/>
        <v>81</v>
      </c>
      <c r="O116">
        <f t="shared" ca="1" si="304"/>
        <v>-1</v>
      </c>
      <c r="P116">
        <f t="shared" ca="1" si="305"/>
        <v>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</v>
      </c>
      <c r="M117">
        <f t="shared" ca="1" si="302"/>
        <v>0</v>
      </c>
      <c r="N117">
        <f t="shared" ca="1" si="303"/>
        <v>81</v>
      </c>
      <c r="O117">
        <f t="shared" ca="1" si="304"/>
        <v>-1</v>
      </c>
      <c r="P117">
        <f t="shared" ca="1" si="305"/>
        <v>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</v>
      </c>
      <c r="M118">
        <f t="shared" ca="1" si="302"/>
        <v>0</v>
      </c>
      <c r="N118">
        <f t="shared" ca="1" si="303"/>
        <v>81</v>
      </c>
      <c r="O118">
        <f t="shared" ca="1" si="304"/>
        <v>-1</v>
      </c>
      <c r="P118">
        <f t="shared" ca="1" si="305"/>
        <v>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</v>
      </c>
      <c r="M119">
        <f t="shared" ca="1" si="302"/>
        <v>0</v>
      </c>
      <c r="N119">
        <f t="shared" ca="1" si="303"/>
        <v>81</v>
      </c>
      <c r="O119">
        <f t="shared" ca="1" si="304"/>
        <v>-1</v>
      </c>
      <c r="P119">
        <f t="shared" ca="1" si="305"/>
        <v>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</v>
      </c>
      <c r="M120">
        <f t="shared" ca="1" si="302"/>
        <v>0</v>
      </c>
      <c r="N120">
        <f t="shared" ca="1" si="303"/>
        <v>81</v>
      </c>
      <c r="O120">
        <f t="shared" ca="1" si="304"/>
        <v>-1</v>
      </c>
      <c r="P120">
        <f t="shared" ca="1" si="305"/>
        <v>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</v>
      </c>
      <c r="M121">
        <f t="shared" ca="1" si="302"/>
        <v>0</v>
      </c>
      <c r="N121">
        <f t="shared" ca="1" si="303"/>
        <v>81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81</v>
      </c>
      <c r="O122">
        <f t="shared" ca="1" si="304"/>
        <v>-1</v>
      </c>
      <c r="P122">
        <f t="shared" ca="1" si="305"/>
        <v>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</v>
      </c>
      <c r="M123">
        <f t="shared" ca="1" si="302"/>
        <v>0</v>
      </c>
      <c r="N123">
        <f t="shared" ca="1" si="303"/>
        <v>81</v>
      </c>
      <c r="O123">
        <f t="shared" ca="1" si="304"/>
        <v>-1</v>
      </c>
      <c r="P123">
        <f t="shared" ca="1" si="305"/>
        <v>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</v>
      </c>
      <c r="M124">
        <f t="shared" ca="1" si="302"/>
        <v>0</v>
      </c>
      <c r="N124">
        <f t="shared" ca="1" si="303"/>
        <v>81</v>
      </c>
      <c r="O124">
        <f t="shared" ca="1" si="304"/>
        <v>-1</v>
      </c>
      <c r="P124">
        <f t="shared" ca="1" si="305"/>
        <v>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81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81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100</v>
      </c>
      <c r="I127">
        <f t="shared" ca="1" si="292"/>
        <v>24.82</v>
      </c>
      <c r="J127">
        <f t="shared" ca="1" si="299"/>
        <v>25.82</v>
      </c>
      <c r="K127">
        <f t="shared" ca="1" si="300"/>
        <v>25.819999987300001</v>
      </c>
      <c r="L127">
        <f t="shared" ca="1" si="301"/>
        <v>2</v>
      </c>
      <c r="M127">
        <f t="shared" ca="1" si="302"/>
        <v>24.82</v>
      </c>
      <c r="N127">
        <f t="shared" ca="1" si="303"/>
        <v>26</v>
      </c>
      <c r="O127">
        <f t="shared" ca="1" si="304"/>
        <v>24.819999987300001</v>
      </c>
      <c r="P127">
        <f t="shared" ca="1" si="305"/>
        <v>2</v>
      </c>
      <c r="Q127">
        <f t="shared" ca="1" si="306"/>
        <v>5</v>
      </c>
      <c r="R127">
        <f t="shared" ca="1" si="307"/>
        <v>2</v>
      </c>
      <c r="S127">
        <f t="shared" ca="1" si="308"/>
        <v>0</v>
      </c>
      <c r="T127">
        <f t="shared" ca="1" si="309"/>
        <v>9</v>
      </c>
      <c r="U127" t="str">
        <f t="shared" ca="1" si="293"/>
        <v>990999997994Gary Eastwood</v>
      </c>
      <c r="V127">
        <f t="shared" ca="1" si="310"/>
        <v>34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998Gary Eastwoodzz</v>
      </c>
      <c r="AA127">
        <f t="shared" ca="1" si="315"/>
        <v>26</v>
      </c>
      <c r="AB127">
        <f t="shared" si="316"/>
        <v>126</v>
      </c>
      <c r="AC127" t="e">
        <f t="shared" ca="1" si="317"/>
        <v>#N/A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0</v>
      </c>
      <c r="H128">
        <f t="shared" ca="1" si="298"/>
        <v>0</v>
      </c>
      <c r="I128">
        <f t="shared" ca="1" si="292"/>
        <v>27.56</v>
      </c>
      <c r="J128">
        <f t="shared" ca="1" si="299"/>
        <v>27.56</v>
      </c>
      <c r="K128">
        <f t="shared" ca="1" si="300"/>
        <v>27.559999987199998</v>
      </c>
      <c r="L128">
        <f t="shared" ca="1" si="301"/>
        <v>2</v>
      </c>
      <c r="M128">
        <f t="shared" ca="1" si="302"/>
        <v>27.56</v>
      </c>
      <c r="N128">
        <f t="shared" ca="1" si="303"/>
        <v>7</v>
      </c>
      <c r="O128">
        <f t="shared" ca="1" si="304"/>
        <v>27.559999987199998</v>
      </c>
      <c r="P128">
        <f t="shared" ca="1" si="305"/>
        <v>2</v>
      </c>
      <c r="Q128">
        <f t="shared" ca="1" si="306"/>
        <v>7</v>
      </c>
      <c r="R128">
        <f t="shared" ca="1" si="307"/>
        <v>2</v>
      </c>
      <c r="S128">
        <f t="shared" ca="1" si="308"/>
        <v>0</v>
      </c>
      <c r="T128">
        <f t="shared" ca="1" si="309"/>
        <v>11</v>
      </c>
      <c r="U128" t="str">
        <f t="shared" ca="1" si="293"/>
        <v>988999997992Rees Hall</v>
      </c>
      <c r="V128">
        <f t="shared" ca="1" si="310"/>
        <v>19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999Rees Hallzz</v>
      </c>
      <c r="AA128">
        <f t="shared" ca="1" si="315"/>
        <v>98</v>
      </c>
      <c r="AB128">
        <f t="shared" si="316"/>
        <v>127</v>
      </c>
      <c r="AC128" t="e">
        <f t="shared" ca="1" si="317"/>
        <v>#N/A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1</v>
      </c>
      <c r="H129">
        <f t="shared" ca="1" si="298"/>
        <v>100</v>
      </c>
      <c r="I129">
        <f t="shared" ca="1" si="292"/>
        <v>27.01</v>
      </c>
      <c r="J129">
        <f t="shared" ca="1" si="299"/>
        <v>28.01</v>
      </c>
      <c r="K129">
        <f t="shared" ca="1" si="300"/>
        <v>28.009999987100002</v>
      </c>
      <c r="L129">
        <f t="shared" ca="1" si="301"/>
        <v>2</v>
      </c>
      <c r="M129">
        <f t="shared" ca="1" si="302"/>
        <v>27.01</v>
      </c>
      <c r="N129">
        <f t="shared" ca="1" si="303"/>
        <v>10</v>
      </c>
      <c r="O129">
        <f t="shared" ca="1" si="304"/>
        <v>27.009999987100002</v>
      </c>
      <c r="P129">
        <f t="shared" ca="1" si="305"/>
        <v>2</v>
      </c>
      <c r="Q129">
        <f t="shared" ca="1" si="306"/>
        <v>3</v>
      </c>
      <c r="R129">
        <f t="shared" ca="1" si="307"/>
        <v>4</v>
      </c>
      <c r="S129">
        <f t="shared" ca="1" si="308"/>
        <v>0</v>
      </c>
      <c r="T129">
        <f t="shared" ca="1" si="309"/>
        <v>11</v>
      </c>
      <c r="U129" t="str">
        <f t="shared" ca="1" si="293"/>
        <v>988999995996Phil Wathen</v>
      </c>
      <c r="V129">
        <f t="shared" ca="1" si="310"/>
        <v>16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998Phil Wathenzz</v>
      </c>
      <c r="AA129">
        <f t="shared" ca="1" si="315"/>
        <v>42</v>
      </c>
      <c r="AB129">
        <f t="shared" si="316"/>
        <v>128</v>
      </c>
      <c r="AC129" t="e">
        <f t="shared" ca="1" si="317"/>
        <v>#N/A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0</v>
      </c>
      <c r="H130">
        <f t="shared" ca="1" si="298"/>
        <v>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22.15</v>
      </c>
      <c r="J130">
        <f t="shared" ca="1" si="299"/>
        <v>22.15</v>
      </c>
      <c r="K130">
        <f t="shared" ca="1" si="300"/>
        <v>22.149999986999998</v>
      </c>
      <c r="L130">
        <f t="shared" ca="1" si="301"/>
        <v>2</v>
      </c>
      <c r="M130">
        <f t="shared" ca="1" si="302"/>
        <v>22.15</v>
      </c>
      <c r="N130">
        <f t="shared" ca="1" si="303"/>
        <v>40</v>
      </c>
      <c r="O130">
        <f t="shared" ca="1" si="304"/>
        <v>22.149999986999998</v>
      </c>
      <c r="P130">
        <f t="shared" ca="1" si="305"/>
        <v>2</v>
      </c>
      <c r="Q130">
        <f t="shared" ca="1" si="306"/>
        <v>6</v>
      </c>
      <c r="R130">
        <f t="shared" ca="1" si="307"/>
        <v>1</v>
      </c>
      <c r="S130">
        <f t="shared" ca="1" si="308"/>
        <v>0</v>
      </c>
      <c r="T130">
        <f t="shared" ca="1" si="309"/>
        <v>8</v>
      </c>
      <c r="U130" t="str">
        <f t="shared" ref="U130:U193" ca="1" si="584">(999-T130)&amp;(999-S130)&amp;(999-R130)&amp;(999-Q130)&amp;B130</f>
        <v>991999998993Luke Wathen</v>
      </c>
      <c r="V130">
        <f t="shared" ca="1" si="310"/>
        <v>49</v>
      </c>
      <c r="W130">
        <f t="shared" si="311"/>
        <v>129</v>
      </c>
      <c r="X130" t="e">
        <f t="shared" ca="1" si="312"/>
        <v>#N/A</v>
      </c>
      <c r="Y130">
        <f t="shared" ca="1" si="313"/>
        <v>0</v>
      </c>
      <c r="Z130" t="str">
        <f t="shared" ca="1" si="314"/>
        <v>999Luke Wathenzz</v>
      </c>
      <c r="AA130">
        <f t="shared" ca="1" si="315"/>
        <v>86</v>
      </c>
      <c r="AB130">
        <f t="shared" si="316"/>
        <v>129</v>
      </c>
      <c r="AC130" t="e">
        <f t="shared" ca="1" si="317"/>
        <v>#N/A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100</v>
      </c>
      <c r="I131">
        <f t="shared" ca="1" si="583"/>
        <v>22.62</v>
      </c>
      <c r="J131">
        <f t="shared" ref="J131:J194" ca="1" si="590">I131+G131</f>
        <v>23.62</v>
      </c>
      <c r="K131">
        <f t="shared" ref="K131:K194" ca="1" si="591">IF(J131=0,-1,J131-ROW()/10^10)</f>
        <v>23.619999986900002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36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11</v>
      </c>
      <c r="R131">
        <f t="shared" ref="R131:R194" ca="1" si="598">SUM(AG131,AS131,BE131,BQ131,CC131,CO131,DA131,DM131,DY131,EK131,EW131,FI131,FU131,GG131,GS131,HE131,HQ131,IC131,IO131,JA131,JM131,JY131,KK131,KW131,LI131,LU131)</f>
        <v>0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11</v>
      </c>
      <c r="U131" t="str">
        <f t="shared" ca="1" si="584"/>
        <v>988999999988Steve Cole</v>
      </c>
      <c r="V131">
        <f t="shared" ref="V131:V194" ca="1" si="601">COUNTIF($U$2:$U$351,"&lt;="&amp;U131)</f>
        <v>21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</v>
      </c>
      <c r="Z131" t="str">
        <f t="shared" ref="Z131:Z194" ca="1" si="605">(999-Y131)&amp;B131&amp;"zz"</f>
        <v>998Steve Colezz</v>
      </c>
      <c r="AA131">
        <f t="shared" ref="AA131:AA194" ca="1" si="606">COUNTIF($Z$2:$Z$351,"&lt;="&amp;Z131)</f>
        <v>46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 t="str">
        <f t="shared" ref="AP131:AP194" ca="1" si="621">IF(NOT(ISNA(VLOOKUP($A131,INDIRECT("Week"&amp;LEFT(AP$1,1)&amp;"!C9:H240"),1,FALSE))),VLOOKUP($A131,INDIRECT("Week"&amp;LEFT(AP$1,1)&amp;"!C9:H240"),6,FALSE),"")</f>
        <v/>
      </c>
      <c r="AQ131" t="str">
        <f t="shared" ref="AQ131:AQ194" ca="1" si="622">IF(NOT(ISNA(VLOOKUP($A131,INDIRECT("Week"&amp;LEFT(AP$1,1)&amp;"!B9:B240"),1,FALSE))),VLOOKUP($A131,INDIRECT("Week"&amp;LEFT(AP$1,1)&amp;"!B9:S240"),6,FALSE),"")</f>
        <v/>
      </c>
      <c r="AR131" t="str">
        <f t="shared" ref="AR131:AR194" ca="1" si="623">IF(NOT(ISNA(VLOOKUP($A131,INDIRECT("Week"&amp;LEFT(AP$1,1)&amp;"!B9:B240"),1,FALSE))),VLOOKUP($A131,INDIRECT("Week"&amp;LEFT(AP$1,1)&amp;"!B9:S240"),8,FALSE),"")</f>
        <v/>
      </c>
      <c r="AS131" t="str">
        <f t="shared" ref="AS131:AS194" ca="1" si="624">IF(NOT(ISNA(VLOOKUP($A131,INDIRECT("Week"&amp;LEFT(AP$1,1)&amp;"!B9:B240"),1,FALSE))),VLOOKUP($A131,INDIRECT("Week"&amp;LEFT(AP$1,1)&amp;"!B9:S240"),9,FALSE),"")</f>
        <v/>
      </c>
      <c r="AT131" t="str">
        <f t="shared" ref="AT131:AT194" ca="1" si="625">IF(NOT(ISNA(VLOOKUP($A131,INDIRECT("Week"&amp;LEFT(AP$1,1)&amp;"!B9:B240"),1,FALSE))),VLOOKUP($A131,INDIRECT("Week"&amp;LEFT(AP$1,1)&amp;"!B9:S240"),10,FALSE),"")</f>
        <v/>
      </c>
      <c r="AU131" t="str">
        <f t="shared" ref="AU131:AU194" ca="1" si="626">IF(NOT(ISNA(VLOOKUP($A131,INDIRECT("Week"&amp;LEFT(AP$1,1)&amp;"!B9:B240"),1,FALSE))),VLOOKUP($A131,INDIRECT("Week"&amp;LEFT(AP$1,1)&amp;"!B9:S240"),11,FALSE),"")</f>
        <v/>
      </c>
      <c r="AV131" t="str">
        <f t="shared" ref="AV131:AV194" ca="1" si="627">IF(NOT(ISNA(VLOOKUP($A131,INDIRECT("Week"&amp;LEFT(AP$1,1)&amp;"!B9:B240"),1,FALSE))),VLOOKUP($A131,INDIRECT("Week"&amp;LEFT(AP$1,1)&amp;"!B9:S240"),13,FALSE),"")</f>
        <v/>
      </c>
      <c r="AW131" t="str">
        <f t="shared" ref="AW131:AW194" ca="1" si="628">IF(NOT(ISNA(VLOOKUP($A131,INDIRECT("Week"&amp;LEFT(AP$1,1)&amp;"!B9:B240"),1,FALSE))),VLOOKUP($A131,INDIRECT("Week"&amp;LEFT(AP$1,1)&amp;"!B9:S240"),14,FALSE),"")</f>
        <v/>
      </c>
      <c r="AX131" t="str">
        <f t="shared" ref="AX131:AX194" ca="1" si="629">IF(NOT(ISNA(VLOOKUP($A131,INDIRECT("Week"&amp;LEFT(AP$1,1)&amp;"!B9:B240"),1,FALSE))),VLOOKUP($A131,INDIRECT("Week"&amp;LEFT(AP$1,1)&amp;"!B9:S240"),15,FALSE),"")</f>
        <v/>
      </c>
      <c r="AY131" t="str">
        <f t="shared" ref="AY131:AY194" ca="1" si="630">IF(NOT(ISNA(VLOOKUP($A131,INDIRECT("Week"&amp;LEFT(AP$1,1)&amp;"!B9:B240"),1,FALSE))),VLOOKUP($A131,INDIRECT("Week"&amp;LEFT(AP$1,1)&amp;"!B9:S240"),16,FALSE),"")</f>
        <v/>
      </c>
      <c r="AZ131" t="str">
        <f t="shared" ref="AZ131:AZ194" ca="1" si="631">IF(NOT(ISNA(VLOOKUP($A131,INDIRECT("Week"&amp;LEFT(AP$1,1)&amp;"!B9:B240"),1,FALSE))),VLOOKUP($A131,INDIRECT("Week"&amp;LEFT(AP$1,1)&amp;"!B9:S240"),17,FALSE),"")</f>
        <v/>
      </c>
      <c r="BA131" t="str">
        <f t="shared" ref="BA131:BA194" ca="1" si="632">IF(NOT(ISNA(VLOOKUP($A131,INDIRECT("Week"&amp;LEFT(AP$1,1)&amp;"!B9:B240"),1,FALSE))),VLOOKUP($A131,INDIRECT("Week"&amp;LEFT(AP$1,1)&amp;"!B9:S240"),18,FALSE),"")</f>
        <v/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88"/>
        <v>0</v>
      </c>
      <c r="H132">
        <f t="shared" ca="1" si="589"/>
        <v>0</v>
      </c>
      <c r="I132">
        <f t="shared" ca="1" si="583"/>
        <v>22.81</v>
      </c>
      <c r="J132">
        <f t="shared" ca="1" si="590"/>
        <v>22.81</v>
      </c>
      <c r="K132">
        <f t="shared" ca="1" si="591"/>
        <v>22.809999986799998</v>
      </c>
      <c r="L132">
        <f t="shared" ca="1" si="592"/>
        <v>2</v>
      </c>
      <c r="M132">
        <f t="shared" ca="1" si="593"/>
        <v>22.81</v>
      </c>
      <c r="N132">
        <f t="shared" ca="1" si="594"/>
        <v>34</v>
      </c>
      <c r="O132">
        <f t="shared" ca="1" si="595"/>
        <v>22.809999986799998</v>
      </c>
      <c r="P132">
        <f t="shared" ca="1" si="596"/>
        <v>2</v>
      </c>
      <c r="Q132">
        <f t="shared" ca="1" si="597"/>
        <v>9</v>
      </c>
      <c r="R132">
        <f t="shared" ca="1" si="598"/>
        <v>1</v>
      </c>
      <c r="S132">
        <f t="shared" ca="1" si="599"/>
        <v>0</v>
      </c>
      <c r="T132">
        <f t="shared" ca="1" si="600"/>
        <v>11</v>
      </c>
      <c r="U132" t="str">
        <f t="shared" ca="1" si="584"/>
        <v>988999998990Rob Arthur</v>
      </c>
      <c r="V132">
        <f t="shared" ca="1" si="601"/>
        <v>20</v>
      </c>
      <c r="W132">
        <f t="shared" si="602"/>
        <v>131</v>
      </c>
      <c r="X132" t="e">
        <f t="shared" ca="1" si="603"/>
        <v>#N/A</v>
      </c>
      <c r="Y132">
        <f t="shared" ca="1" si="604"/>
        <v>1</v>
      </c>
      <c r="Z132" t="str">
        <f t="shared" ca="1" si="605"/>
        <v>998Rob Arthurzz</v>
      </c>
      <c r="AA132">
        <f t="shared" ca="1" si="606"/>
        <v>44</v>
      </c>
      <c r="AB132">
        <f t="shared" si="607"/>
        <v>131</v>
      </c>
      <c r="AC132" t="e">
        <f t="shared" ca="1" si="608"/>
        <v>#N/A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 t="str">
        <f t="shared" ca="1" si="621"/>
        <v/>
      </c>
      <c r="AQ132" t="str">
        <f t="shared" ca="1" si="622"/>
        <v/>
      </c>
      <c r="AR132" t="str">
        <f t="shared" ca="1" si="623"/>
        <v/>
      </c>
      <c r="AS132" t="str">
        <f t="shared" ca="1" si="624"/>
        <v/>
      </c>
      <c r="AT132" t="str">
        <f t="shared" ca="1" si="625"/>
        <v/>
      </c>
      <c r="AU132" t="str">
        <f t="shared" ca="1" si="626"/>
        <v/>
      </c>
      <c r="AV132" t="str">
        <f t="shared" ca="1" si="627"/>
        <v/>
      </c>
      <c r="AW132" t="str">
        <f t="shared" ca="1" si="628"/>
        <v/>
      </c>
      <c r="AX132" t="str">
        <f t="shared" ca="1" si="629"/>
        <v/>
      </c>
      <c r="AY132" t="str">
        <f t="shared" ca="1" si="630"/>
        <v/>
      </c>
      <c r="AZ132" t="str">
        <f t="shared" ca="1" si="631"/>
        <v/>
      </c>
      <c r="BA132" t="str">
        <f t="shared" ca="1" si="632"/>
        <v/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88"/>
        <v>0</v>
      </c>
      <c r="H133">
        <f t="shared" ca="1" si="589"/>
        <v>0</v>
      </c>
      <c r="I133">
        <f t="shared" ca="1" si="583"/>
        <v>24.96</v>
      </c>
      <c r="J133">
        <f t="shared" ca="1" si="590"/>
        <v>24.96</v>
      </c>
      <c r="K133">
        <f t="shared" ca="1" si="591"/>
        <v>24.959999986700002</v>
      </c>
      <c r="L133">
        <f t="shared" ca="1" si="592"/>
        <v>2</v>
      </c>
      <c r="M133">
        <f t="shared" ca="1" si="593"/>
        <v>24.96</v>
      </c>
      <c r="N133">
        <f t="shared" ca="1" si="594"/>
        <v>24</v>
      </c>
      <c r="O133">
        <f t="shared" ca="1" si="595"/>
        <v>24.959999986700002</v>
      </c>
      <c r="P133">
        <f t="shared" ca="1" si="596"/>
        <v>2</v>
      </c>
      <c r="Q133">
        <f t="shared" ca="1" si="597"/>
        <v>5</v>
      </c>
      <c r="R133">
        <f t="shared" ca="1" si="598"/>
        <v>4</v>
      </c>
      <c r="S133">
        <f t="shared" ca="1" si="599"/>
        <v>0</v>
      </c>
      <c r="T133">
        <f t="shared" ca="1" si="600"/>
        <v>13</v>
      </c>
      <c r="U133" t="str">
        <f t="shared" ca="1" si="584"/>
        <v>986999995994Alan Casey</v>
      </c>
      <c r="V133">
        <f t="shared" ca="1" si="601"/>
        <v>9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999Alan Caseyzz</v>
      </c>
      <c r="AA133">
        <f t="shared" ca="1" si="606"/>
        <v>51</v>
      </c>
      <c r="AB133">
        <f t="shared" si="607"/>
        <v>132</v>
      </c>
      <c r="AC133" t="e">
        <f t="shared" ca="1" si="608"/>
        <v>#N/A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88"/>
        <v>0</v>
      </c>
      <c r="H134">
        <f t="shared" ca="1" si="589"/>
        <v>0</v>
      </c>
      <c r="I134">
        <f t="shared" ca="1" si="583"/>
        <v>21.82</v>
      </c>
      <c r="J134">
        <f t="shared" ca="1" si="590"/>
        <v>21.82</v>
      </c>
      <c r="K134">
        <f t="shared" ca="1" si="591"/>
        <v>21.819999986599999</v>
      </c>
      <c r="L134">
        <f t="shared" ca="1" si="592"/>
        <v>2</v>
      </c>
      <c r="M134">
        <f t="shared" ca="1" si="593"/>
        <v>21.82</v>
      </c>
      <c r="N134">
        <f t="shared" ca="1" si="594"/>
        <v>43</v>
      </c>
      <c r="O134">
        <f t="shared" ca="1" si="595"/>
        <v>21.819999986599999</v>
      </c>
      <c r="P134">
        <f t="shared" ca="1" si="596"/>
        <v>2</v>
      </c>
      <c r="Q134">
        <f t="shared" ca="1" si="597"/>
        <v>3</v>
      </c>
      <c r="R134">
        <f t="shared" ca="1" si="598"/>
        <v>0</v>
      </c>
      <c r="S134">
        <f t="shared" ca="1" si="599"/>
        <v>0</v>
      </c>
      <c r="T134">
        <f t="shared" ca="1" si="600"/>
        <v>3</v>
      </c>
      <c r="U134" t="str">
        <f t="shared" ca="1" si="584"/>
        <v>996999999996Dave Horan</v>
      </c>
      <c r="V134">
        <f t="shared" ca="1" si="601"/>
        <v>75</v>
      </c>
      <c r="W134">
        <f t="shared" si="602"/>
        <v>133</v>
      </c>
      <c r="X134" t="e">
        <f t="shared" ca="1" si="603"/>
        <v>#N/A</v>
      </c>
      <c r="Y134">
        <f t="shared" ca="1" si="604"/>
        <v>1</v>
      </c>
      <c r="Z134" t="str">
        <f t="shared" ca="1" si="605"/>
        <v>998Dave Horanzz</v>
      </c>
      <c r="AA134">
        <f t="shared" ca="1" si="606"/>
        <v>20</v>
      </c>
      <c r="AB134">
        <f t="shared" si="607"/>
        <v>133</v>
      </c>
      <c r="AC134" t="e">
        <f t="shared" ca="1" si="608"/>
        <v>#N/A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 t="str">
        <f t="shared" ca="1" si="621"/>
        <v/>
      </c>
      <c r="AQ134" t="str">
        <f t="shared" ca="1" si="622"/>
        <v/>
      </c>
      <c r="AR134" t="str">
        <f t="shared" ca="1" si="623"/>
        <v/>
      </c>
      <c r="AS134" t="str">
        <f t="shared" ca="1" si="624"/>
        <v/>
      </c>
      <c r="AT134" t="str">
        <f t="shared" ca="1" si="625"/>
        <v/>
      </c>
      <c r="AU134" t="str">
        <f t="shared" ca="1" si="626"/>
        <v/>
      </c>
      <c r="AV134" t="str">
        <f t="shared" ca="1" si="627"/>
        <v/>
      </c>
      <c r="AW134" t="str">
        <f t="shared" ca="1" si="628"/>
        <v/>
      </c>
      <c r="AX134" t="str">
        <f t="shared" ca="1" si="629"/>
        <v/>
      </c>
      <c r="AY134" t="str">
        <f t="shared" ca="1" si="630"/>
        <v/>
      </c>
      <c r="AZ134" t="str">
        <f t="shared" ca="1" si="631"/>
        <v/>
      </c>
      <c r="BA134" t="str">
        <f t="shared" ca="1" si="632"/>
        <v/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2</v>
      </c>
      <c r="M135">
        <f t="shared" ca="1" si="593"/>
        <v>0</v>
      </c>
      <c r="N135">
        <f t="shared" ca="1" si="594"/>
        <v>81</v>
      </c>
      <c r="O135">
        <f t="shared" ca="1" si="595"/>
        <v>-1</v>
      </c>
      <c r="P135">
        <f t="shared" ca="1" si="596"/>
        <v>2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2</v>
      </c>
      <c r="M136">
        <f t="shared" ca="1" si="593"/>
        <v>0</v>
      </c>
      <c r="N136">
        <f t="shared" ca="1" si="594"/>
        <v>81</v>
      </c>
      <c r="O136">
        <f t="shared" ca="1" si="595"/>
        <v>-1</v>
      </c>
      <c r="P136">
        <f t="shared" ca="1" si="596"/>
        <v>2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2</v>
      </c>
      <c r="M137">
        <f t="shared" ca="1" si="593"/>
        <v>0</v>
      </c>
      <c r="N137">
        <f t="shared" ca="1" si="594"/>
        <v>81</v>
      </c>
      <c r="O137">
        <f t="shared" ca="1" si="595"/>
        <v>-1</v>
      </c>
      <c r="P137">
        <f t="shared" ca="1" si="596"/>
        <v>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81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81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81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81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81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81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81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81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81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81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81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81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81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81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88"/>
        <v>1</v>
      </c>
      <c r="H152">
        <f t="shared" ca="1" si="589"/>
        <v>100</v>
      </c>
      <c r="I152">
        <f t="shared" ca="1" si="583"/>
        <v>26.21</v>
      </c>
      <c r="J152">
        <f t="shared" ca="1" si="590"/>
        <v>27.21</v>
      </c>
      <c r="K152">
        <f t="shared" ca="1" si="591"/>
        <v>27.2099999848</v>
      </c>
      <c r="L152">
        <f t="shared" ca="1" si="592"/>
        <v>2</v>
      </c>
      <c r="M152">
        <f t="shared" ca="1" si="593"/>
        <v>26.21</v>
      </c>
      <c r="N152">
        <f t="shared" ca="1" si="594"/>
        <v>13</v>
      </c>
      <c r="O152">
        <f t="shared" ca="1" si="595"/>
        <v>26.2099999848</v>
      </c>
      <c r="P152">
        <f t="shared" ca="1" si="596"/>
        <v>2</v>
      </c>
      <c r="Q152">
        <f t="shared" ca="1" si="597"/>
        <v>7</v>
      </c>
      <c r="R152">
        <f t="shared" ca="1" si="598"/>
        <v>2</v>
      </c>
      <c r="S152">
        <f t="shared" ca="1" si="599"/>
        <v>0</v>
      </c>
      <c r="T152">
        <f t="shared" ca="1" si="600"/>
        <v>11</v>
      </c>
      <c r="U152" t="str">
        <f t="shared" ca="1" si="584"/>
        <v>988999997992Nev Wright</v>
      </c>
      <c r="V152">
        <f t="shared" ca="1" si="601"/>
        <v>18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998Nev Wrightzz</v>
      </c>
      <c r="AA152">
        <f t="shared" ca="1" si="606"/>
        <v>36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 t="str">
        <f t="shared" ca="1" si="621"/>
        <v/>
      </c>
      <c r="AQ152" t="str">
        <f t="shared" ca="1" si="622"/>
        <v/>
      </c>
      <c r="AR152" t="str">
        <f t="shared" ca="1" si="623"/>
        <v/>
      </c>
      <c r="AS152" t="str">
        <f t="shared" ca="1" si="624"/>
        <v/>
      </c>
      <c r="AT152" t="str">
        <f t="shared" ca="1" si="625"/>
        <v/>
      </c>
      <c r="AU152" t="str">
        <f t="shared" ca="1" si="626"/>
        <v/>
      </c>
      <c r="AV152" t="str">
        <f t="shared" ca="1" si="627"/>
        <v/>
      </c>
      <c r="AW152" t="str">
        <f t="shared" ca="1" si="628"/>
        <v/>
      </c>
      <c r="AX152" t="str">
        <f t="shared" ca="1" si="629"/>
        <v/>
      </c>
      <c r="AY152" t="str">
        <f t="shared" ca="1" si="630"/>
        <v/>
      </c>
      <c r="AZ152" t="str">
        <f t="shared" ca="1" si="631"/>
        <v/>
      </c>
      <c r="BA152" t="str">
        <f t="shared" ca="1" si="632"/>
        <v/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88"/>
        <v>0</v>
      </c>
      <c r="H153">
        <f t="shared" ca="1" si="589"/>
        <v>0</v>
      </c>
      <c r="I153">
        <f t="shared" ca="1" si="583"/>
        <v>23.89</v>
      </c>
      <c r="J153">
        <f t="shared" ca="1" si="590"/>
        <v>23.89</v>
      </c>
      <c r="K153">
        <f t="shared" ca="1" si="591"/>
        <v>23.889999984700001</v>
      </c>
      <c r="L153">
        <f t="shared" ca="1" si="592"/>
        <v>2</v>
      </c>
      <c r="M153">
        <f t="shared" ca="1" si="593"/>
        <v>23.89</v>
      </c>
      <c r="N153">
        <f t="shared" ca="1" si="594"/>
        <v>30</v>
      </c>
      <c r="O153">
        <f t="shared" ca="1" si="595"/>
        <v>23.889999984700001</v>
      </c>
      <c r="P153">
        <f t="shared" ca="1" si="596"/>
        <v>2</v>
      </c>
      <c r="Q153">
        <f t="shared" ca="1" si="597"/>
        <v>5</v>
      </c>
      <c r="R153">
        <f t="shared" ca="1" si="598"/>
        <v>3</v>
      </c>
      <c r="S153">
        <f t="shared" ca="1" si="599"/>
        <v>0</v>
      </c>
      <c r="T153">
        <f t="shared" ca="1" si="600"/>
        <v>11</v>
      </c>
      <c r="U153" t="str">
        <f t="shared" ca="1" si="584"/>
        <v>988999996994Darren Bryant</v>
      </c>
      <c r="V153">
        <f t="shared" ca="1" si="601"/>
        <v>17</v>
      </c>
      <c r="W153">
        <f t="shared" si="602"/>
        <v>152</v>
      </c>
      <c r="X153" t="e">
        <f t="shared" ca="1" si="603"/>
        <v>#N/A</v>
      </c>
      <c r="Y153">
        <f t="shared" ca="1" si="604"/>
        <v>0</v>
      </c>
      <c r="Z153" t="str">
        <f t="shared" ca="1" si="605"/>
        <v>999Darren Bryantzz</v>
      </c>
      <c r="AA153">
        <f t="shared" ca="1" si="606"/>
        <v>63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 t="str">
        <f t="shared" ca="1" si="621"/>
        <v/>
      </c>
      <c r="AQ153" t="str">
        <f t="shared" ca="1" si="622"/>
        <v/>
      </c>
      <c r="AR153" t="str">
        <f t="shared" ca="1" si="623"/>
        <v/>
      </c>
      <c r="AS153" t="str">
        <f t="shared" ca="1" si="624"/>
        <v/>
      </c>
      <c r="AT153" t="str">
        <f t="shared" ca="1" si="625"/>
        <v/>
      </c>
      <c r="AU153" t="str">
        <f t="shared" ca="1" si="626"/>
        <v/>
      </c>
      <c r="AV153" t="str">
        <f t="shared" ca="1" si="627"/>
        <v/>
      </c>
      <c r="AW153" t="str">
        <f t="shared" ca="1" si="628"/>
        <v/>
      </c>
      <c r="AX153" t="str">
        <f t="shared" ca="1" si="629"/>
        <v/>
      </c>
      <c r="AY153" t="str">
        <f t="shared" ca="1" si="630"/>
        <v/>
      </c>
      <c r="AZ153" t="str">
        <f t="shared" ca="1" si="631"/>
        <v/>
      </c>
      <c r="BA153" t="str">
        <f t="shared" ca="1" si="632"/>
        <v/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88"/>
        <v>0</v>
      </c>
      <c r="H154">
        <f t="shared" ca="1" si="589"/>
        <v>0</v>
      </c>
      <c r="I154">
        <f t="shared" ca="1" si="583"/>
        <v>0</v>
      </c>
      <c r="J154">
        <f t="shared" ca="1" si="590"/>
        <v>0</v>
      </c>
      <c r="K154">
        <f t="shared" ca="1" si="591"/>
        <v>-1</v>
      </c>
      <c r="L154">
        <f t="shared" ca="1" si="592"/>
        <v>2</v>
      </c>
      <c r="M154">
        <f t="shared" ca="1" si="593"/>
        <v>0</v>
      </c>
      <c r="N154">
        <f t="shared" ca="1" si="594"/>
        <v>81</v>
      </c>
      <c r="O154">
        <f t="shared" ca="1" si="595"/>
        <v>-1</v>
      </c>
      <c r="P154">
        <f t="shared" ca="1" si="596"/>
        <v>2</v>
      </c>
      <c r="Q154">
        <f t="shared" ca="1" si="597"/>
        <v>0</v>
      </c>
      <c r="R154">
        <f t="shared" ca="1" si="598"/>
        <v>0</v>
      </c>
      <c r="S154">
        <f t="shared" ca="1" si="599"/>
        <v>0</v>
      </c>
      <c r="T154">
        <f t="shared" ca="1" si="600"/>
        <v>0</v>
      </c>
      <c r="U154" t="str">
        <f t="shared" ca="1" si="584"/>
        <v>999999999999Ray Crook</v>
      </c>
      <c r="V154">
        <f t="shared" ca="1" si="601"/>
        <v>345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999Ray Crookzz</v>
      </c>
      <c r="AA154">
        <f t="shared" ca="1" si="606"/>
        <v>97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88"/>
        <v>0</v>
      </c>
      <c r="H155">
        <f t="shared" ca="1" si="589"/>
        <v>0</v>
      </c>
      <c r="I155">
        <f t="shared" ca="1" si="583"/>
        <v>19.09</v>
      </c>
      <c r="J155">
        <f t="shared" ca="1" si="590"/>
        <v>19.09</v>
      </c>
      <c r="K155">
        <f t="shared" ca="1" si="591"/>
        <v>19.0899999845</v>
      </c>
      <c r="L155">
        <f t="shared" ca="1" si="592"/>
        <v>2</v>
      </c>
      <c r="M155">
        <f t="shared" ca="1" si="593"/>
        <v>19.09</v>
      </c>
      <c r="N155">
        <f t="shared" ca="1" si="594"/>
        <v>68</v>
      </c>
      <c r="O155">
        <f t="shared" ca="1" si="595"/>
        <v>19.0899999845</v>
      </c>
      <c r="P155">
        <f t="shared" ca="1" si="596"/>
        <v>2</v>
      </c>
      <c r="Q155">
        <f t="shared" ca="1" si="597"/>
        <v>3</v>
      </c>
      <c r="R155">
        <f t="shared" ca="1" si="598"/>
        <v>1</v>
      </c>
      <c r="S155">
        <f t="shared" ca="1" si="599"/>
        <v>0</v>
      </c>
      <c r="T155">
        <f t="shared" ca="1" si="600"/>
        <v>5</v>
      </c>
      <c r="U155" t="str">
        <f t="shared" ca="1" si="584"/>
        <v>994999998996Dave Crook</v>
      </c>
      <c r="V155">
        <f t="shared" ca="1" si="601"/>
        <v>64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999Dave Crookzz</v>
      </c>
      <c r="AA155">
        <f t="shared" ca="1" si="606"/>
        <v>68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 t="str">
        <f t="shared" ca="1" si="621"/>
        <v/>
      </c>
      <c r="AQ155" t="str">
        <f t="shared" ca="1" si="622"/>
        <v/>
      </c>
      <c r="AR155" t="str">
        <f t="shared" ca="1" si="623"/>
        <v/>
      </c>
      <c r="AS155" t="str">
        <f t="shared" ca="1" si="624"/>
        <v/>
      </c>
      <c r="AT155" t="str">
        <f t="shared" ca="1" si="625"/>
        <v/>
      </c>
      <c r="AU155" t="str">
        <f t="shared" ca="1" si="626"/>
        <v/>
      </c>
      <c r="AV155" t="str">
        <f t="shared" ca="1" si="627"/>
        <v/>
      </c>
      <c r="AW155" t="str">
        <f t="shared" ca="1" si="628"/>
        <v/>
      </c>
      <c r="AX155" t="str">
        <f t="shared" ca="1" si="629"/>
        <v/>
      </c>
      <c r="AY155" t="str">
        <f t="shared" ca="1" si="630"/>
        <v/>
      </c>
      <c r="AZ155" t="str">
        <f t="shared" ca="1" si="631"/>
        <v/>
      </c>
      <c r="BA155" t="str">
        <f t="shared" ca="1" si="632"/>
        <v/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20.21</v>
      </c>
      <c r="J156">
        <f t="shared" ca="1" si="590"/>
        <v>20.21</v>
      </c>
      <c r="K156">
        <f t="shared" ca="1" si="591"/>
        <v>20.2099999844</v>
      </c>
      <c r="L156">
        <f t="shared" ca="1" si="592"/>
        <v>2</v>
      </c>
      <c r="M156">
        <f t="shared" ca="1" si="593"/>
        <v>20.21</v>
      </c>
      <c r="N156">
        <f t="shared" ca="1" si="594"/>
        <v>61</v>
      </c>
      <c r="O156">
        <f t="shared" ca="1" si="595"/>
        <v>20.2099999844</v>
      </c>
      <c r="P156">
        <f t="shared" ca="1" si="596"/>
        <v>2</v>
      </c>
      <c r="Q156">
        <f t="shared" ca="1" si="597"/>
        <v>4</v>
      </c>
      <c r="R156">
        <f t="shared" ca="1" si="598"/>
        <v>1</v>
      </c>
      <c r="S156">
        <f t="shared" ca="1" si="599"/>
        <v>0</v>
      </c>
      <c r="T156">
        <f t="shared" ca="1" si="600"/>
        <v>6</v>
      </c>
      <c r="U156" t="str">
        <f t="shared" ca="1" si="584"/>
        <v>993999998995Jack Carter</v>
      </c>
      <c r="V156">
        <f t="shared" ca="1" si="601"/>
        <v>58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999Jack Carterzz</v>
      </c>
      <c r="AA156">
        <f t="shared" ca="1" si="606"/>
        <v>77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88"/>
        <v>0</v>
      </c>
      <c r="H157">
        <f t="shared" ca="1" si="589"/>
        <v>0</v>
      </c>
      <c r="I157">
        <f t="shared" ca="1" si="583"/>
        <v>19.57</v>
      </c>
      <c r="J157">
        <f t="shared" ca="1" si="590"/>
        <v>19.57</v>
      </c>
      <c r="K157">
        <f t="shared" ca="1" si="591"/>
        <v>19.569999984300001</v>
      </c>
      <c r="L157">
        <f t="shared" ca="1" si="592"/>
        <v>2</v>
      </c>
      <c r="M157">
        <f t="shared" ca="1" si="593"/>
        <v>19.57</v>
      </c>
      <c r="N157">
        <f t="shared" ca="1" si="594"/>
        <v>65</v>
      </c>
      <c r="O157">
        <f t="shared" ca="1" si="595"/>
        <v>19.569999984300001</v>
      </c>
      <c r="P157">
        <f t="shared" ca="1" si="596"/>
        <v>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992999998994Mick Smith</v>
      </c>
      <c r="V157">
        <f t="shared" ca="1" si="601"/>
        <v>52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998Mick Smithzz</v>
      </c>
      <c r="AA157">
        <f t="shared" ca="1" si="606"/>
        <v>35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 t="str">
        <f t="shared" ca="1" si="621"/>
        <v/>
      </c>
      <c r="AQ157" t="str">
        <f t="shared" ca="1" si="622"/>
        <v/>
      </c>
      <c r="AR157" t="str">
        <f t="shared" ca="1" si="623"/>
        <v/>
      </c>
      <c r="AS157" t="str">
        <f t="shared" ca="1" si="624"/>
        <v/>
      </c>
      <c r="AT157" t="str">
        <f t="shared" ca="1" si="625"/>
        <v/>
      </c>
      <c r="AU157" t="str">
        <f t="shared" ca="1" si="626"/>
        <v/>
      </c>
      <c r="AV157" t="str">
        <f t="shared" ca="1" si="627"/>
        <v/>
      </c>
      <c r="AW157" t="str">
        <f t="shared" ca="1" si="628"/>
        <v/>
      </c>
      <c r="AX157" t="str">
        <f t="shared" ca="1" si="629"/>
        <v/>
      </c>
      <c r="AY157" t="str">
        <f t="shared" ca="1" si="630"/>
        <v/>
      </c>
      <c r="AZ157" t="str">
        <f t="shared" ca="1" si="631"/>
        <v/>
      </c>
      <c r="BA157" t="str">
        <f t="shared" ca="1" si="632"/>
        <v/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17.899999999999999</v>
      </c>
      <c r="J158">
        <f t="shared" ca="1" si="590"/>
        <v>17.899999999999999</v>
      </c>
      <c r="K158">
        <f t="shared" ca="1" si="591"/>
        <v>17.899999984199997</v>
      </c>
      <c r="L158">
        <f t="shared" ca="1" si="592"/>
        <v>2</v>
      </c>
      <c r="M158">
        <f t="shared" ca="1" si="593"/>
        <v>17.899999999999999</v>
      </c>
      <c r="N158">
        <f t="shared" ca="1" si="594"/>
        <v>76</v>
      </c>
      <c r="O158">
        <f t="shared" ca="1" si="595"/>
        <v>17.899999984199997</v>
      </c>
      <c r="P158">
        <f t="shared" ca="1" si="596"/>
        <v>2</v>
      </c>
      <c r="Q158">
        <f t="shared" ca="1" si="597"/>
        <v>3</v>
      </c>
      <c r="R158">
        <f t="shared" ca="1" si="598"/>
        <v>1</v>
      </c>
      <c r="S158">
        <f t="shared" ca="1" si="599"/>
        <v>0</v>
      </c>
      <c r="T158">
        <f t="shared" ca="1" si="600"/>
        <v>5</v>
      </c>
      <c r="U158" t="str">
        <f t="shared" ca="1" si="584"/>
        <v>994999998996Laurie Selbie</v>
      </c>
      <c r="V158">
        <f t="shared" ca="1" si="601"/>
        <v>65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82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0</v>
      </c>
      <c r="G159">
        <f t="shared" ca="1" si="588"/>
        <v>0</v>
      </c>
      <c r="H159">
        <f t="shared" ca="1" si="589"/>
        <v>0</v>
      </c>
      <c r="I159">
        <f t="shared" ca="1" si="583"/>
        <v>0</v>
      </c>
      <c r="J159">
        <f t="shared" ca="1" si="590"/>
        <v>0</v>
      </c>
      <c r="K159">
        <f t="shared" ca="1" si="591"/>
        <v>-1</v>
      </c>
      <c r="L159">
        <f t="shared" ca="1" si="592"/>
        <v>2</v>
      </c>
      <c r="M159">
        <f t="shared" ca="1" si="593"/>
        <v>0</v>
      </c>
      <c r="N159">
        <f t="shared" ca="1" si="594"/>
        <v>81</v>
      </c>
      <c r="O159">
        <f t="shared" ca="1" si="595"/>
        <v>-1</v>
      </c>
      <c r="P159">
        <f t="shared" ca="1" si="596"/>
        <v>2</v>
      </c>
      <c r="Q159">
        <f t="shared" ca="1" si="597"/>
        <v>0</v>
      </c>
      <c r="R159">
        <f t="shared" ca="1" si="598"/>
        <v>0</v>
      </c>
      <c r="S159">
        <f t="shared" ca="1" si="599"/>
        <v>0</v>
      </c>
      <c r="T159">
        <f t="shared" ca="1" si="600"/>
        <v>0</v>
      </c>
      <c r="U159" t="str">
        <f t="shared" ca="1" si="584"/>
        <v>999999999999Tyler Radlett</v>
      </c>
      <c r="V159">
        <f t="shared" ca="1" si="601"/>
        <v>350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999Tyler Radlettzz</v>
      </c>
      <c r="AA159">
        <f t="shared" ca="1" si="606"/>
        <v>108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0</v>
      </c>
      <c r="H160">
        <f t="shared" ca="1" si="589"/>
        <v>0</v>
      </c>
      <c r="I160">
        <f t="shared" ca="1" si="583"/>
        <v>22.07</v>
      </c>
      <c r="J160">
        <f t="shared" ca="1" si="590"/>
        <v>22.07</v>
      </c>
      <c r="K160">
        <f t="shared" ca="1" si="591"/>
        <v>22.069999983999999</v>
      </c>
      <c r="L160">
        <f t="shared" ca="1" si="592"/>
        <v>2</v>
      </c>
      <c r="M160">
        <f t="shared" ca="1" si="593"/>
        <v>22.07</v>
      </c>
      <c r="N160">
        <f t="shared" ca="1" si="594"/>
        <v>42</v>
      </c>
      <c r="O160">
        <f t="shared" ca="1" si="595"/>
        <v>22.069999983999999</v>
      </c>
      <c r="P160">
        <f t="shared" ca="1" si="596"/>
        <v>2</v>
      </c>
      <c r="Q160">
        <f t="shared" ca="1" si="597"/>
        <v>4</v>
      </c>
      <c r="R160">
        <f t="shared" ca="1" si="598"/>
        <v>2</v>
      </c>
      <c r="S160">
        <f t="shared" ca="1" si="599"/>
        <v>0</v>
      </c>
      <c r="T160">
        <f t="shared" ca="1" si="600"/>
        <v>8</v>
      </c>
      <c r="U160" t="str">
        <f t="shared" ca="1" si="584"/>
        <v>991999997995Martin Carnell</v>
      </c>
      <c r="V160">
        <f t="shared" ca="1" si="601"/>
        <v>43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999Martin Carnellzz</v>
      </c>
      <c r="AA160">
        <f t="shared" ca="1" si="606"/>
        <v>88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0</v>
      </c>
      <c r="H161">
        <f t="shared" ca="1" si="589"/>
        <v>0</v>
      </c>
      <c r="I161">
        <f t="shared" ca="1" si="583"/>
        <v>17.809999999999999</v>
      </c>
      <c r="J161">
        <f t="shared" ca="1" si="590"/>
        <v>17.809999999999999</v>
      </c>
      <c r="K161">
        <f t="shared" ca="1" si="591"/>
        <v>17.809999983899999</v>
      </c>
      <c r="L161">
        <f t="shared" ca="1" si="592"/>
        <v>2</v>
      </c>
      <c r="M161">
        <f t="shared" ca="1" si="593"/>
        <v>17.809999999999999</v>
      </c>
      <c r="N161">
        <f t="shared" ca="1" si="594"/>
        <v>78</v>
      </c>
      <c r="O161">
        <f t="shared" ca="1" si="595"/>
        <v>17.809999983899999</v>
      </c>
      <c r="P161">
        <f t="shared" ca="1" si="596"/>
        <v>2</v>
      </c>
      <c r="Q161">
        <f t="shared" ca="1" si="597"/>
        <v>1</v>
      </c>
      <c r="R161">
        <f t="shared" ca="1" si="598"/>
        <v>0</v>
      </c>
      <c r="S161">
        <f t="shared" ca="1" si="599"/>
        <v>0</v>
      </c>
      <c r="T161">
        <f t="shared" ca="1" si="600"/>
        <v>1</v>
      </c>
      <c r="U161" t="str">
        <f t="shared" ca="1" si="584"/>
        <v>998999999998Mel Bridger</v>
      </c>
      <c r="V161">
        <f t="shared" ca="1" si="601"/>
        <v>81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999Mel Bridgerzz</v>
      </c>
      <c r="AA161">
        <f t="shared" ca="1" si="606"/>
        <v>91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2</v>
      </c>
      <c r="M162">
        <f t="shared" ca="1" si="593"/>
        <v>0</v>
      </c>
      <c r="N162">
        <f t="shared" ca="1" si="594"/>
        <v>81</v>
      </c>
      <c r="O162">
        <f t="shared" ca="1" si="595"/>
        <v>-1</v>
      </c>
      <c r="P162">
        <f t="shared" ca="1" si="596"/>
        <v>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2</v>
      </c>
      <c r="M163">
        <f t="shared" ca="1" si="593"/>
        <v>0</v>
      </c>
      <c r="N163">
        <f t="shared" ca="1" si="594"/>
        <v>81</v>
      </c>
      <c r="O163">
        <f t="shared" ca="1" si="595"/>
        <v>-1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81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81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81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81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81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81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81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81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81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81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81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81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81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1</v>
      </c>
      <c r="H177">
        <f t="shared" ca="1" si="589"/>
        <v>100</v>
      </c>
      <c r="I177">
        <f t="shared" ca="1" si="583"/>
        <v>23.48</v>
      </c>
      <c r="J177">
        <f t="shared" ca="1" si="590"/>
        <v>24.48</v>
      </c>
      <c r="K177">
        <f t="shared" ca="1" si="591"/>
        <v>24.479999982300001</v>
      </c>
      <c r="L177">
        <f t="shared" ca="1" si="592"/>
        <v>2</v>
      </c>
      <c r="M177">
        <f t="shared" ca="1" si="593"/>
        <v>23.48</v>
      </c>
      <c r="N177">
        <f t="shared" ca="1" si="594"/>
        <v>31</v>
      </c>
      <c r="O177">
        <f t="shared" ca="1" si="595"/>
        <v>23.479999982300001</v>
      </c>
      <c r="P177">
        <f t="shared" ca="1" si="596"/>
        <v>2</v>
      </c>
      <c r="Q177">
        <f t="shared" ca="1" si="597"/>
        <v>3</v>
      </c>
      <c r="R177">
        <f t="shared" ca="1" si="598"/>
        <v>2</v>
      </c>
      <c r="S177">
        <f t="shared" ca="1" si="599"/>
        <v>0</v>
      </c>
      <c r="T177">
        <f t="shared" ca="1" si="600"/>
        <v>7</v>
      </c>
      <c r="U177" t="str">
        <f t="shared" ca="1" si="584"/>
        <v>992999997996Aaron Turner</v>
      </c>
      <c r="V177">
        <f t="shared" ca="1" si="601"/>
        <v>50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998Aaron Turnerzz</v>
      </c>
      <c r="AA177">
        <f t="shared" ca="1" si="606"/>
        <v>12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1</v>
      </c>
      <c r="H178">
        <f t="shared" ca="1" si="589"/>
        <v>100</v>
      </c>
      <c r="I178">
        <f t="shared" ca="1" si="583"/>
        <v>27.33</v>
      </c>
      <c r="J178">
        <f t="shared" ca="1" si="590"/>
        <v>28.33</v>
      </c>
      <c r="K178">
        <f t="shared" ca="1" si="591"/>
        <v>28.329999982199997</v>
      </c>
      <c r="L178">
        <f t="shared" ca="1" si="592"/>
        <v>2</v>
      </c>
      <c r="M178">
        <f t="shared" ca="1" si="593"/>
        <v>27.33</v>
      </c>
      <c r="N178">
        <f t="shared" ca="1" si="594"/>
        <v>9</v>
      </c>
      <c r="O178">
        <f t="shared" ca="1" si="595"/>
        <v>27.329999982199997</v>
      </c>
      <c r="P178">
        <f t="shared" ca="1" si="596"/>
        <v>2</v>
      </c>
      <c r="Q178">
        <f t="shared" ca="1" si="597"/>
        <v>3</v>
      </c>
      <c r="R178">
        <f t="shared" ca="1" si="598"/>
        <v>2</v>
      </c>
      <c r="S178">
        <f t="shared" ca="1" si="599"/>
        <v>1</v>
      </c>
      <c r="T178">
        <f t="shared" ca="1" si="600"/>
        <v>10</v>
      </c>
      <c r="U178" t="str">
        <f t="shared" ca="1" si="584"/>
        <v>989998997996Andrew Foster</v>
      </c>
      <c r="V178">
        <f t="shared" ca="1" si="601"/>
        <v>22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997Andrew Fosterzz</v>
      </c>
      <c r="AA178">
        <f t="shared" ca="1" si="606"/>
        <v>1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1</v>
      </c>
      <c r="H179">
        <f t="shared" ca="1" si="589"/>
        <v>100</v>
      </c>
      <c r="I179">
        <f t="shared" ca="1" si="583"/>
        <v>28.36</v>
      </c>
      <c r="J179">
        <f t="shared" ca="1" si="590"/>
        <v>29.36</v>
      </c>
      <c r="K179">
        <f t="shared" ca="1" si="591"/>
        <v>29.3599999821</v>
      </c>
      <c r="L179">
        <f t="shared" ca="1" si="592"/>
        <v>2</v>
      </c>
      <c r="M179">
        <f t="shared" ca="1" si="593"/>
        <v>28.36</v>
      </c>
      <c r="N179">
        <f t="shared" ca="1" si="594"/>
        <v>6</v>
      </c>
      <c r="O179">
        <f t="shared" ca="1" si="595"/>
        <v>28.3599999821</v>
      </c>
      <c r="P179">
        <f t="shared" ca="1" si="596"/>
        <v>2</v>
      </c>
      <c r="Q179">
        <f t="shared" ca="1" si="597"/>
        <v>7</v>
      </c>
      <c r="R179">
        <f t="shared" ca="1" si="598"/>
        <v>1</v>
      </c>
      <c r="S179">
        <f t="shared" ca="1" si="599"/>
        <v>0</v>
      </c>
      <c r="T179">
        <f t="shared" ca="1" si="600"/>
        <v>9</v>
      </c>
      <c r="U179" t="str">
        <f t="shared" ca="1" si="584"/>
        <v>990999998992Phil Milburn</v>
      </c>
      <c r="V179">
        <f t="shared" ca="1" si="601"/>
        <v>39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998Phil Milburnzz</v>
      </c>
      <c r="AA179">
        <f t="shared" ca="1" si="606"/>
        <v>41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1</v>
      </c>
      <c r="H180">
        <f t="shared" ca="1" si="589"/>
        <v>100</v>
      </c>
      <c r="I180">
        <f t="shared" ca="1" si="583"/>
        <v>31.31</v>
      </c>
      <c r="J180">
        <f t="shared" ca="1" si="590"/>
        <v>32.31</v>
      </c>
      <c r="K180">
        <f t="shared" ca="1" si="591"/>
        <v>32.309999982000001</v>
      </c>
      <c r="L180">
        <f t="shared" ca="1" si="592"/>
        <v>2</v>
      </c>
      <c r="M180">
        <f t="shared" ca="1" si="593"/>
        <v>31.31</v>
      </c>
      <c r="N180">
        <f t="shared" ca="1" si="594"/>
        <v>2</v>
      </c>
      <c r="O180">
        <f t="shared" ca="1" si="595"/>
        <v>31.309999981999997</v>
      </c>
      <c r="P180">
        <f t="shared" ca="1" si="596"/>
        <v>2</v>
      </c>
      <c r="Q180">
        <f t="shared" ca="1" si="597"/>
        <v>5</v>
      </c>
      <c r="R180">
        <f t="shared" ca="1" si="598"/>
        <v>4</v>
      </c>
      <c r="S180">
        <f t="shared" ca="1" si="599"/>
        <v>1</v>
      </c>
      <c r="T180">
        <f t="shared" ca="1" si="600"/>
        <v>16</v>
      </c>
      <c r="U180" t="str">
        <f t="shared" ca="1" si="584"/>
        <v>983998995994Jason Askew</v>
      </c>
      <c r="V180">
        <f t="shared" ca="1" si="601"/>
        <v>2</v>
      </c>
      <c r="W180">
        <f t="shared" si="602"/>
        <v>179</v>
      </c>
      <c r="X180" t="e">
        <f t="shared" ca="1" si="603"/>
        <v>#N/A</v>
      </c>
      <c r="Y180">
        <f t="shared" ca="1" si="604"/>
        <v>2</v>
      </c>
      <c r="Z180" t="str">
        <f t="shared" ca="1" si="605"/>
        <v>997Jason Askewzz</v>
      </c>
      <c r="AA180">
        <f t="shared" ca="1" si="606"/>
        <v>6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1</v>
      </c>
      <c r="H181">
        <f t="shared" ca="1" si="589"/>
        <v>100</v>
      </c>
      <c r="I181">
        <f t="shared" ca="1" si="583"/>
        <v>26.27</v>
      </c>
      <c r="J181">
        <f t="shared" ca="1" si="590"/>
        <v>27.27</v>
      </c>
      <c r="K181">
        <f t="shared" ca="1" si="591"/>
        <v>27.2699999819</v>
      </c>
      <c r="L181">
        <f t="shared" ca="1" si="592"/>
        <v>2</v>
      </c>
      <c r="M181">
        <f t="shared" ca="1" si="593"/>
        <v>26.27</v>
      </c>
      <c r="N181">
        <f t="shared" ca="1" si="594"/>
        <v>12</v>
      </c>
      <c r="O181">
        <f t="shared" ca="1" si="595"/>
        <v>26.2699999819</v>
      </c>
      <c r="P181">
        <f t="shared" ca="1" si="596"/>
        <v>2</v>
      </c>
      <c r="Q181">
        <f t="shared" ca="1" si="597"/>
        <v>6</v>
      </c>
      <c r="R181">
        <f t="shared" ca="1" si="598"/>
        <v>2</v>
      </c>
      <c r="S181">
        <f t="shared" ca="1" si="599"/>
        <v>0</v>
      </c>
      <c r="T181">
        <f t="shared" ca="1" si="600"/>
        <v>10</v>
      </c>
      <c r="U181" t="str">
        <f t="shared" ca="1" si="584"/>
        <v>989999997993Doug Harwood</v>
      </c>
      <c r="V181">
        <f t="shared" ca="1" si="601"/>
        <v>30</v>
      </c>
      <c r="W181">
        <f t="shared" si="602"/>
        <v>180</v>
      </c>
      <c r="X181" t="e">
        <f t="shared" ca="1" si="603"/>
        <v>#N/A</v>
      </c>
      <c r="Y181">
        <f t="shared" ca="1" si="604"/>
        <v>1</v>
      </c>
      <c r="Z181" t="str">
        <f t="shared" ca="1" si="605"/>
        <v>998Doug Harwoodzz</v>
      </c>
      <c r="AA181">
        <f t="shared" ca="1" si="606"/>
        <v>24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1</v>
      </c>
      <c r="H182">
        <f t="shared" ca="1" si="589"/>
        <v>100</v>
      </c>
      <c r="I182">
        <f t="shared" ca="1" si="583"/>
        <v>21.57</v>
      </c>
      <c r="J182">
        <f t="shared" ca="1" si="590"/>
        <v>22.57</v>
      </c>
      <c r="K182">
        <f t="shared" ca="1" si="591"/>
        <v>22.569999981799999</v>
      </c>
      <c r="L182">
        <f t="shared" ca="1" si="592"/>
        <v>2</v>
      </c>
      <c r="M182">
        <f t="shared" ca="1" si="593"/>
        <v>21.57</v>
      </c>
      <c r="N182">
        <f t="shared" ca="1" si="594"/>
        <v>45</v>
      </c>
      <c r="O182">
        <f t="shared" ca="1" si="595"/>
        <v>21.569999981799999</v>
      </c>
      <c r="P182">
        <f t="shared" ca="1" si="596"/>
        <v>2</v>
      </c>
      <c r="Q182">
        <f t="shared" ca="1" si="597"/>
        <v>4</v>
      </c>
      <c r="R182">
        <f t="shared" ca="1" si="598"/>
        <v>1</v>
      </c>
      <c r="S182">
        <f t="shared" ca="1" si="599"/>
        <v>0</v>
      </c>
      <c r="T182">
        <f t="shared" ca="1" si="600"/>
        <v>6</v>
      </c>
      <c r="U182" t="str">
        <f t="shared" ca="1" si="584"/>
        <v>993999998995Richard Mclaughlin</v>
      </c>
      <c r="V182">
        <f t="shared" ca="1" si="601"/>
        <v>61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998Richard Mclaughlinzz</v>
      </c>
      <c r="AA182">
        <f t="shared" ca="1" si="606"/>
        <v>43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1</v>
      </c>
      <c r="H183">
        <f t="shared" ca="1" si="589"/>
        <v>100</v>
      </c>
      <c r="I183">
        <f t="shared" ca="1" si="583"/>
        <v>19.440000000000001</v>
      </c>
      <c r="J183">
        <f t="shared" ca="1" si="590"/>
        <v>20.440000000000001</v>
      </c>
      <c r="K183">
        <f t="shared" ca="1" si="591"/>
        <v>20.439999981700002</v>
      </c>
      <c r="L183">
        <f t="shared" ca="1" si="592"/>
        <v>2</v>
      </c>
      <c r="M183">
        <f t="shared" ca="1" si="593"/>
        <v>19.440000000000001</v>
      </c>
      <c r="N183">
        <f t="shared" ca="1" si="594"/>
        <v>66</v>
      </c>
      <c r="O183">
        <f t="shared" ca="1" si="595"/>
        <v>19.439999981700002</v>
      </c>
      <c r="P183">
        <f t="shared" ca="1" si="596"/>
        <v>2</v>
      </c>
      <c r="Q183">
        <f t="shared" ca="1" si="597"/>
        <v>2</v>
      </c>
      <c r="R183">
        <f t="shared" ca="1" si="598"/>
        <v>1</v>
      </c>
      <c r="S183">
        <f t="shared" ca="1" si="599"/>
        <v>0</v>
      </c>
      <c r="T183">
        <f t="shared" ca="1" si="600"/>
        <v>4</v>
      </c>
      <c r="U183" t="str">
        <f t="shared" ca="1" si="584"/>
        <v>995999998997Ron Godbeer</v>
      </c>
      <c r="V183">
        <f t="shared" ca="1" si="601"/>
        <v>71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998Ron Godbeerzz</v>
      </c>
      <c r="AA183">
        <f t="shared" ca="1" si="606"/>
        <v>45</v>
      </c>
      <c r="AB183">
        <f t="shared" si="607"/>
        <v>182</v>
      </c>
      <c r="AC183" t="e">
        <f t="shared" ca="1" si="608"/>
        <v>#N/A</v>
      </c>
      <c r="AD183">
        <f t="shared" ca="1" si="609"/>
        <v>19.440000000000001</v>
      </c>
      <c r="AE183" t="str">
        <f t="shared" ca="1" si="610"/>
        <v>WON</v>
      </c>
      <c r="AF183">
        <f t="shared" ca="1" si="611"/>
        <v>2</v>
      </c>
      <c r="AG183">
        <f t="shared" ca="1" si="612"/>
        <v>1</v>
      </c>
      <c r="AH183">
        <f t="shared" ca="1" si="613"/>
        <v>0</v>
      </c>
      <c r="AI183">
        <f t="shared" ca="1" si="614"/>
        <v>1</v>
      </c>
      <c r="AJ183">
        <f t="shared" ca="1" si="615"/>
        <v>0</v>
      </c>
      <c r="AK183">
        <f t="shared" ca="1" si="616"/>
        <v>0</v>
      </c>
      <c r="AL183">
        <f t="shared" ca="1" si="617"/>
        <v>61</v>
      </c>
      <c r="AM183">
        <f t="shared" ca="1" si="618"/>
        <v>10</v>
      </c>
      <c r="AN183">
        <f t="shared" ca="1" si="619"/>
        <v>0</v>
      </c>
      <c r="AO183">
        <f t="shared" ca="1" si="620"/>
        <v>32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0</v>
      </c>
      <c r="H184">
        <f t="shared" ca="1" si="589"/>
        <v>0</v>
      </c>
      <c r="I184">
        <f t="shared" ca="1" si="583"/>
        <v>21.55</v>
      </c>
      <c r="J184">
        <f t="shared" ca="1" si="590"/>
        <v>21.55</v>
      </c>
      <c r="K184">
        <f t="shared" ca="1" si="591"/>
        <v>21.549999981599999</v>
      </c>
      <c r="L184">
        <f t="shared" ca="1" si="592"/>
        <v>2</v>
      </c>
      <c r="M184">
        <f t="shared" ca="1" si="593"/>
        <v>21.55</v>
      </c>
      <c r="N184">
        <f t="shared" ca="1" si="594"/>
        <v>46</v>
      </c>
      <c r="O184">
        <f t="shared" ca="1" si="595"/>
        <v>21.549999981599999</v>
      </c>
      <c r="P184">
        <f t="shared" ca="1" si="596"/>
        <v>2</v>
      </c>
      <c r="Q184">
        <f t="shared" ca="1" si="597"/>
        <v>7</v>
      </c>
      <c r="R184">
        <f t="shared" ca="1" si="598"/>
        <v>1</v>
      </c>
      <c r="S184">
        <f t="shared" ca="1" si="599"/>
        <v>0</v>
      </c>
      <c r="T184">
        <f t="shared" ca="1" si="600"/>
        <v>9</v>
      </c>
      <c r="U184" t="str">
        <f t="shared" ca="1" si="584"/>
        <v>990999998992Charlie Martin</v>
      </c>
      <c r="V184">
        <f t="shared" ca="1" si="601"/>
        <v>36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998Charlie Martinzz</v>
      </c>
      <c r="AA184">
        <f t="shared" ca="1" si="606"/>
        <v>18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2</v>
      </c>
      <c r="M185">
        <f t="shared" ca="1" si="593"/>
        <v>0</v>
      </c>
      <c r="N185">
        <f t="shared" ca="1" si="594"/>
        <v>81</v>
      </c>
      <c r="O185">
        <f t="shared" ca="1" si="595"/>
        <v>-1</v>
      </c>
      <c r="P185">
        <f t="shared" ca="1" si="596"/>
        <v>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999999999999Dave Askew</v>
      </c>
      <c r="V185">
        <f t="shared" ca="1" si="601"/>
        <v>333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999Dave Askewzz</v>
      </c>
      <c r="AA185">
        <f t="shared" ca="1" si="606"/>
        <v>67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2</v>
      </c>
      <c r="M186">
        <f t="shared" ca="1" si="593"/>
        <v>0</v>
      </c>
      <c r="N186">
        <f t="shared" ca="1" si="594"/>
        <v>81</v>
      </c>
      <c r="O186">
        <f t="shared" ca="1" si="595"/>
        <v>-1</v>
      </c>
      <c r="P186">
        <f t="shared" ca="1" si="596"/>
        <v>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2</v>
      </c>
      <c r="M187">
        <f t="shared" ca="1" si="593"/>
        <v>0</v>
      </c>
      <c r="N187">
        <f t="shared" ca="1" si="594"/>
        <v>81</v>
      </c>
      <c r="O187">
        <f t="shared" ca="1" si="595"/>
        <v>-1</v>
      </c>
      <c r="P187">
        <f t="shared" ca="1" si="596"/>
        <v>2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81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81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81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81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81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81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81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81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81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81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81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81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81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</v>
      </c>
      <c r="G202">
        <f t="shared" ca="1" si="879"/>
        <v>1</v>
      </c>
      <c r="H202">
        <f t="shared" ca="1" si="880"/>
        <v>100</v>
      </c>
      <c r="I202">
        <f t="shared" ca="1" si="874"/>
        <v>19.690000000000001</v>
      </c>
      <c r="J202">
        <f t="shared" ca="1" si="881"/>
        <v>20.69</v>
      </c>
      <c r="K202">
        <f t="shared" ca="1" si="882"/>
        <v>20.6899999798</v>
      </c>
      <c r="L202">
        <f t="shared" ca="1" si="883"/>
        <v>2</v>
      </c>
      <c r="M202">
        <f t="shared" ca="1" si="884"/>
        <v>19.690000000000001</v>
      </c>
      <c r="N202">
        <f t="shared" ca="1" si="885"/>
        <v>64</v>
      </c>
      <c r="O202">
        <f t="shared" ca="1" si="886"/>
        <v>19.6899999798</v>
      </c>
      <c r="P202">
        <f t="shared" ca="1" si="887"/>
        <v>2</v>
      </c>
      <c r="Q202">
        <f t="shared" ca="1" si="888"/>
        <v>7</v>
      </c>
      <c r="R202">
        <f t="shared" ca="1" si="889"/>
        <v>0</v>
      </c>
      <c r="S202">
        <f t="shared" ca="1" si="890"/>
        <v>0</v>
      </c>
      <c r="T202">
        <f t="shared" ca="1" si="891"/>
        <v>7</v>
      </c>
      <c r="U202" t="str">
        <f t="shared" ca="1" si="875"/>
        <v>992999999992Simon Beagle</v>
      </c>
      <c r="V202">
        <f t="shared" ca="1" si="892"/>
        <v>53</v>
      </c>
      <c r="W202">
        <f t="shared" si="893"/>
        <v>201</v>
      </c>
      <c r="X202" t="e">
        <f t="shared" ca="1" si="894"/>
        <v>#N/A</v>
      </c>
      <c r="Y202">
        <f t="shared" ca="1" si="895"/>
        <v>2</v>
      </c>
      <c r="Z202" t="str">
        <f t="shared" ca="1" si="896"/>
        <v>997Simon Beaglezz</v>
      </c>
      <c r="AA202">
        <f t="shared" ca="1" si="897"/>
        <v>10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</v>
      </c>
      <c r="G203">
        <f t="shared" ca="1" si="879"/>
        <v>1</v>
      </c>
      <c r="H203">
        <f t="shared" ca="1" si="880"/>
        <v>100</v>
      </c>
      <c r="I203">
        <f t="shared" ca="1" si="874"/>
        <v>24.41</v>
      </c>
      <c r="J203">
        <f t="shared" ca="1" si="881"/>
        <v>25.41</v>
      </c>
      <c r="K203">
        <f t="shared" ca="1" si="882"/>
        <v>25.4099999797</v>
      </c>
      <c r="L203">
        <f t="shared" ca="1" si="883"/>
        <v>2</v>
      </c>
      <c r="M203">
        <f t="shared" ca="1" si="884"/>
        <v>24.41</v>
      </c>
      <c r="N203">
        <f t="shared" ca="1" si="885"/>
        <v>28</v>
      </c>
      <c r="O203">
        <f t="shared" ca="1" si="886"/>
        <v>24.4099999797</v>
      </c>
      <c r="P203">
        <f t="shared" ca="1" si="887"/>
        <v>2</v>
      </c>
      <c r="Q203">
        <f t="shared" ca="1" si="888"/>
        <v>3</v>
      </c>
      <c r="R203">
        <f t="shared" ca="1" si="889"/>
        <v>3</v>
      </c>
      <c r="S203">
        <f t="shared" ca="1" si="890"/>
        <v>1</v>
      </c>
      <c r="T203">
        <f t="shared" ca="1" si="891"/>
        <v>12</v>
      </c>
      <c r="U203" t="str">
        <f t="shared" ca="1" si="875"/>
        <v>987998996996John Chalkley</v>
      </c>
      <c r="V203">
        <f t="shared" ca="1" si="892"/>
        <v>11</v>
      </c>
      <c r="W203">
        <f t="shared" si="893"/>
        <v>202</v>
      </c>
      <c r="X203" t="e">
        <f t="shared" ca="1" si="894"/>
        <v>#N/A</v>
      </c>
      <c r="Y203">
        <f t="shared" ca="1" si="895"/>
        <v>2</v>
      </c>
      <c r="Z203" t="str">
        <f t="shared" ca="1" si="896"/>
        <v>997John Chalkleyzz</v>
      </c>
      <c r="AA203">
        <f t="shared" ca="1" si="897"/>
        <v>8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0</v>
      </c>
      <c r="H204">
        <f t="shared" ca="1" si="880"/>
        <v>0</v>
      </c>
      <c r="I204">
        <f t="shared" ca="1" si="874"/>
        <v>19.850000000000001</v>
      </c>
      <c r="J204">
        <f t="shared" ca="1" si="881"/>
        <v>19.850000000000001</v>
      </c>
      <c r="K204">
        <f t="shared" ca="1" si="882"/>
        <v>19.8499999796</v>
      </c>
      <c r="L204">
        <f t="shared" ca="1" si="883"/>
        <v>2</v>
      </c>
      <c r="M204">
        <f t="shared" ca="1" si="884"/>
        <v>19.850000000000001</v>
      </c>
      <c r="N204">
        <f t="shared" ca="1" si="885"/>
        <v>63</v>
      </c>
      <c r="O204">
        <f t="shared" ca="1" si="886"/>
        <v>19.8499999796</v>
      </c>
      <c r="P204">
        <f t="shared" ca="1" si="887"/>
        <v>2</v>
      </c>
      <c r="Q204">
        <f t="shared" ca="1" si="888"/>
        <v>2</v>
      </c>
      <c r="R204">
        <f t="shared" ca="1" si="889"/>
        <v>1</v>
      </c>
      <c r="S204">
        <f t="shared" ca="1" si="890"/>
        <v>0</v>
      </c>
      <c r="T204">
        <f t="shared" ca="1" si="891"/>
        <v>4</v>
      </c>
      <c r="U204" t="str">
        <f t="shared" ca="1" si="875"/>
        <v>995999998997Ian Chalkley</v>
      </c>
      <c r="V204">
        <f t="shared" ca="1" si="892"/>
        <v>69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999Ian Chalkleyzz</v>
      </c>
      <c r="AA204">
        <f t="shared" ca="1" si="897"/>
        <v>75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2</v>
      </c>
      <c r="M205">
        <f t="shared" ca="1" si="884"/>
        <v>0</v>
      </c>
      <c r="N205">
        <f t="shared" ca="1" si="885"/>
        <v>81</v>
      </c>
      <c r="O205">
        <f t="shared" ca="1" si="886"/>
        <v>-1</v>
      </c>
      <c r="P205">
        <f t="shared" ca="1" si="887"/>
        <v>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996999999996Byron Pendry</v>
      </c>
      <c r="V205">
        <f t="shared" ca="1" si="892"/>
        <v>74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999Byron Pendryzz</v>
      </c>
      <c r="AA205">
        <f t="shared" ca="1" si="897"/>
        <v>58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2</v>
      </c>
      <c r="M206">
        <f t="shared" ca="1" si="884"/>
        <v>0</v>
      </c>
      <c r="N206">
        <f t="shared" ca="1" si="885"/>
        <v>81</v>
      </c>
      <c r="O206">
        <f t="shared" ca="1" si="886"/>
        <v>-1</v>
      </c>
      <c r="P206">
        <f t="shared" ca="1" si="887"/>
        <v>2</v>
      </c>
      <c r="Q206">
        <f t="shared" ca="1" si="888"/>
        <v>2</v>
      </c>
      <c r="R206">
        <f t="shared" ca="1" si="889"/>
        <v>0</v>
      </c>
      <c r="S206">
        <f t="shared" ca="1" si="890"/>
        <v>0</v>
      </c>
      <c r="T206">
        <f t="shared" ca="1" si="891"/>
        <v>2</v>
      </c>
      <c r="U206" t="str">
        <f t="shared" ca="1" si="875"/>
        <v>997999999997James Kent</v>
      </c>
      <c r="V206">
        <f t="shared" ca="1" si="892"/>
        <v>80</v>
      </c>
      <c r="W206">
        <f t="shared" si="893"/>
        <v>205</v>
      </c>
      <c r="X206" t="e">
        <f t="shared" ca="1" si="894"/>
        <v>#N/A</v>
      </c>
      <c r="Y206">
        <f t="shared" ca="1" si="895"/>
        <v>1</v>
      </c>
      <c r="Z206" t="str">
        <f t="shared" ca="1" si="896"/>
        <v>998James Kentzz</v>
      </c>
      <c r="AA206">
        <f t="shared" ca="1" si="897"/>
        <v>29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</v>
      </c>
      <c r="G207">
        <f t="shared" ca="1" si="879"/>
        <v>1</v>
      </c>
      <c r="H207">
        <f t="shared" ca="1" si="880"/>
        <v>100</v>
      </c>
      <c r="I207">
        <f t="shared" ca="1" si="874"/>
        <v>20.27</v>
      </c>
      <c r="J207">
        <f t="shared" ca="1" si="881"/>
        <v>21.27</v>
      </c>
      <c r="K207">
        <f t="shared" ca="1" si="882"/>
        <v>21.2699999793</v>
      </c>
      <c r="L207">
        <f t="shared" ca="1" si="883"/>
        <v>2</v>
      </c>
      <c r="M207">
        <f t="shared" ca="1" si="884"/>
        <v>20.27</v>
      </c>
      <c r="N207">
        <f t="shared" ca="1" si="885"/>
        <v>60</v>
      </c>
      <c r="O207">
        <f t="shared" ca="1" si="886"/>
        <v>20.2699999793</v>
      </c>
      <c r="P207">
        <f t="shared" ca="1" si="887"/>
        <v>2</v>
      </c>
      <c r="Q207">
        <f t="shared" ca="1" si="888"/>
        <v>6</v>
      </c>
      <c r="R207">
        <f t="shared" ca="1" si="889"/>
        <v>2</v>
      </c>
      <c r="S207">
        <f t="shared" ca="1" si="890"/>
        <v>0</v>
      </c>
      <c r="T207">
        <f t="shared" ca="1" si="891"/>
        <v>10</v>
      </c>
      <c r="U207" t="str">
        <f t="shared" ca="1" si="875"/>
        <v>989999997993Alex Chubb</v>
      </c>
      <c r="V207">
        <f t="shared" ca="1" si="892"/>
        <v>28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998Alex Chubbzz</v>
      </c>
      <c r="AA207">
        <f t="shared" ca="1" si="897"/>
        <v>13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</v>
      </c>
      <c r="G208">
        <f t="shared" ca="1" si="879"/>
        <v>1</v>
      </c>
      <c r="H208">
        <f t="shared" ca="1" si="880"/>
        <v>100</v>
      </c>
      <c r="I208">
        <f t="shared" ca="1" si="874"/>
        <v>21.39</v>
      </c>
      <c r="J208">
        <f t="shared" ca="1" si="881"/>
        <v>22.39</v>
      </c>
      <c r="K208">
        <f t="shared" ca="1" si="882"/>
        <v>22.389999979199999</v>
      </c>
      <c r="L208">
        <f t="shared" ca="1" si="883"/>
        <v>2</v>
      </c>
      <c r="M208">
        <f t="shared" ca="1" si="884"/>
        <v>21.39</v>
      </c>
      <c r="N208">
        <f t="shared" ca="1" si="885"/>
        <v>50</v>
      </c>
      <c r="O208">
        <f t="shared" ca="1" si="886"/>
        <v>21.389999979199999</v>
      </c>
      <c r="P208">
        <f t="shared" ca="1" si="887"/>
        <v>2</v>
      </c>
      <c r="Q208">
        <f t="shared" ca="1" si="888"/>
        <v>2</v>
      </c>
      <c r="R208">
        <f t="shared" ca="1" si="889"/>
        <v>3</v>
      </c>
      <c r="S208">
        <f t="shared" ca="1" si="890"/>
        <v>0</v>
      </c>
      <c r="T208">
        <f t="shared" ca="1" si="891"/>
        <v>8</v>
      </c>
      <c r="U208" t="str">
        <f t="shared" ca="1" si="875"/>
        <v>991999996997Brandonn Monk</v>
      </c>
      <c r="V208">
        <f t="shared" ca="1" si="892"/>
        <v>42</v>
      </c>
      <c r="W208">
        <f t="shared" si="893"/>
        <v>207</v>
      </c>
      <c r="X208" t="e">
        <f t="shared" ca="1" si="894"/>
        <v>#N/A</v>
      </c>
      <c r="Y208">
        <f t="shared" ca="1" si="895"/>
        <v>1</v>
      </c>
      <c r="Z208" t="str">
        <f t="shared" ca="1" si="896"/>
        <v>998Brandonn Monkzz</v>
      </c>
      <c r="AA208">
        <f t="shared" ca="1" si="897"/>
        <v>16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</v>
      </c>
      <c r="G209">
        <f t="shared" ca="1" si="879"/>
        <v>1</v>
      </c>
      <c r="H209">
        <f t="shared" ca="1" si="880"/>
        <v>100</v>
      </c>
      <c r="I209">
        <f t="shared" ca="1" si="874"/>
        <v>21.46</v>
      </c>
      <c r="J209">
        <f t="shared" ca="1" si="881"/>
        <v>22.46</v>
      </c>
      <c r="K209">
        <f t="shared" ca="1" si="882"/>
        <v>22.459999979100001</v>
      </c>
      <c r="L209">
        <f t="shared" ca="1" si="883"/>
        <v>2</v>
      </c>
      <c r="M209">
        <f t="shared" ca="1" si="884"/>
        <v>21.46</v>
      </c>
      <c r="N209">
        <f t="shared" ca="1" si="885"/>
        <v>49</v>
      </c>
      <c r="O209">
        <f t="shared" ca="1" si="886"/>
        <v>21.459999979100001</v>
      </c>
      <c r="P209">
        <f t="shared" ca="1" si="887"/>
        <v>2</v>
      </c>
      <c r="Q209">
        <f t="shared" ca="1" si="888"/>
        <v>10</v>
      </c>
      <c r="R209">
        <f t="shared" ca="1" si="889"/>
        <v>1</v>
      </c>
      <c r="S209">
        <f t="shared" ca="1" si="890"/>
        <v>0</v>
      </c>
      <c r="T209">
        <f t="shared" ca="1" si="891"/>
        <v>12</v>
      </c>
      <c r="U209" t="str">
        <f t="shared" ca="1" si="875"/>
        <v>987999998989Nigel Prior</v>
      </c>
      <c r="V209">
        <f t="shared" ca="1" si="892"/>
        <v>12</v>
      </c>
      <c r="W209">
        <f t="shared" si="893"/>
        <v>208</v>
      </c>
      <c r="X209" t="e">
        <f t="shared" ca="1" si="894"/>
        <v>#N/A</v>
      </c>
      <c r="Y209">
        <f t="shared" ca="1" si="895"/>
        <v>1</v>
      </c>
      <c r="Z209" t="str">
        <f t="shared" ca="1" si="896"/>
        <v>998Nigel Priorzz</v>
      </c>
      <c r="AA209">
        <f t="shared" ca="1" si="897"/>
        <v>38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81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349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106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81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348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104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2</v>
      </c>
      <c r="M212">
        <f t="shared" ca="1" si="884"/>
        <v>0</v>
      </c>
      <c r="N212">
        <f t="shared" ca="1" si="885"/>
        <v>81</v>
      </c>
      <c r="O212">
        <f t="shared" ca="1" si="886"/>
        <v>-1</v>
      </c>
      <c r="P212">
        <f t="shared" ca="1" si="887"/>
        <v>2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999999999999Jake Carter</v>
      </c>
      <c r="V212">
        <f t="shared" ca="1" si="892"/>
        <v>337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999Jake Carterzz</v>
      </c>
      <c r="AA212">
        <f t="shared" ca="1" si="897"/>
        <v>78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1</v>
      </c>
      <c r="H213">
        <f t="shared" ca="1" si="880"/>
        <v>100</v>
      </c>
      <c r="I213">
        <f t="shared" ca="1" si="874"/>
        <v>22.34</v>
      </c>
      <c r="J213">
        <f t="shared" ca="1" si="881"/>
        <v>23.34</v>
      </c>
      <c r="K213">
        <f t="shared" ca="1" si="882"/>
        <v>23.3399999787</v>
      </c>
      <c r="L213">
        <f t="shared" ca="1" si="883"/>
        <v>2</v>
      </c>
      <c r="M213">
        <f t="shared" ca="1" si="884"/>
        <v>22.34</v>
      </c>
      <c r="N213">
        <f t="shared" ca="1" si="885"/>
        <v>37</v>
      </c>
      <c r="O213">
        <f t="shared" ca="1" si="886"/>
        <v>22.3399999787</v>
      </c>
      <c r="P213">
        <f t="shared" ca="1" si="887"/>
        <v>2</v>
      </c>
      <c r="Q213">
        <f t="shared" ca="1" si="888"/>
        <v>4</v>
      </c>
      <c r="R213">
        <f t="shared" ca="1" si="889"/>
        <v>3</v>
      </c>
      <c r="S213">
        <f t="shared" ca="1" si="890"/>
        <v>0</v>
      </c>
      <c r="T213">
        <f t="shared" ca="1" si="891"/>
        <v>10</v>
      </c>
      <c r="U213" t="str">
        <f t="shared" ca="1" si="875"/>
        <v>989999996995Tom Pavitt</v>
      </c>
      <c r="V213">
        <f t="shared" ca="1" si="892"/>
        <v>27</v>
      </c>
      <c r="W213">
        <f t="shared" si="893"/>
        <v>212</v>
      </c>
      <c r="X213" t="e">
        <f t="shared" ca="1" si="894"/>
        <v>#N/A</v>
      </c>
      <c r="Y213">
        <f t="shared" ca="1" si="895"/>
        <v>1</v>
      </c>
      <c r="Z213" t="str">
        <f t="shared" ca="1" si="896"/>
        <v>998Tom Pavittzz</v>
      </c>
      <c r="AA213">
        <f t="shared" ca="1" si="897"/>
        <v>49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81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341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89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2</v>
      </c>
      <c r="M215">
        <f t="shared" ca="1" si="884"/>
        <v>0</v>
      </c>
      <c r="N215">
        <f t="shared" ca="1" si="885"/>
        <v>81</v>
      </c>
      <c r="O215">
        <f t="shared" ca="1" si="886"/>
        <v>-1</v>
      </c>
      <c r="P215">
        <f t="shared" ca="1" si="887"/>
        <v>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999999999999Adam Penney</v>
      </c>
      <c r="V215">
        <f t="shared" ca="1" si="892"/>
        <v>324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999Adam Penneyzz</v>
      </c>
      <c r="AA215">
        <f t="shared" ca="1" si="897"/>
        <v>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1</v>
      </c>
      <c r="G216">
        <f t="shared" ca="1" si="879"/>
        <v>1</v>
      </c>
      <c r="H216">
        <f t="shared" ca="1" si="880"/>
        <v>100</v>
      </c>
      <c r="I216">
        <f t="shared" ca="1" si="874"/>
        <v>18.899999999999999</v>
      </c>
      <c r="J216">
        <f t="shared" ca="1" si="881"/>
        <v>19.899999999999999</v>
      </c>
      <c r="K216">
        <f t="shared" ca="1" si="882"/>
        <v>19.8999999784</v>
      </c>
      <c r="L216">
        <f t="shared" ca="1" si="883"/>
        <v>2</v>
      </c>
      <c r="M216">
        <f t="shared" ca="1" si="884"/>
        <v>18.899999999999999</v>
      </c>
      <c r="N216">
        <f t="shared" ca="1" si="885"/>
        <v>70</v>
      </c>
      <c r="O216">
        <f t="shared" ca="1" si="886"/>
        <v>18.8999999784</v>
      </c>
      <c r="P216">
        <f t="shared" ca="1" si="887"/>
        <v>2</v>
      </c>
      <c r="Q216">
        <f t="shared" ca="1" si="888"/>
        <v>2</v>
      </c>
      <c r="R216">
        <f t="shared" ca="1" si="889"/>
        <v>0</v>
      </c>
      <c r="S216">
        <f t="shared" ca="1" si="890"/>
        <v>0</v>
      </c>
      <c r="T216">
        <f t="shared" ca="1" si="891"/>
        <v>2</v>
      </c>
      <c r="U216" t="str">
        <f t="shared" ca="1" si="875"/>
        <v>997999999997Carl Chambers</v>
      </c>
      <c r="V216">
        <f t="shared" ca="1" si="892"/>
        <v>78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17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81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81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81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81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81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81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81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81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81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81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</v>
      </c>
      <c r="G227">
        <f t="shared" ca="1" si="879"/>
        <v>1</v>
      </c>
      <c r="H227">
        <f t="shared" ca="1" si="880"/>
        <v>100</v>
      </c>
      <c r="I227">
        <f t="shared" ca="1" si="874"/>
        <v>28.56</v>
      </c>
      <c r="J227">
        <f t="shared" ca="1" si="881"/>
        <v>29.56</v>
      </c>
      <c r="K227">
        <f t="shared" ca="1" si="882"/>
        <v>29.559999977299999</v>
      </c>
      <c r="L227">
        <f t="shared" ca="1" si="883"/>
        <v>2</v>
      </c>
      <c r="M227">
        <f t="shared" ca="1" si="884"/>
        <v>28.56</v>
      </c>
      <c r="N227">
        <f t="shared" ca="1" si="885"/>
        <v>5</v>
      </c>
      <c r="O227">
        <f t="shared" ca="1" si="886"/>
        <v>28.559999977299999</v>
      </c>
      <c r="P227">
        <f t="shared" ca="1" si="887"/>
        <v>2</v>
      </c>
      <c r="Q227">
        <f t="shared" ca="1" si="888"/>
        <v>8</v>
      </c>
      <c r="R227">
        <f t="shared" ca="1" si="889"/>
        <v>3</v>
      </c>
      <c r="S227">
        <f t="shared" ca="1" si="890"/>
        <v>0</v>
      </c>
      <c r="T227">
        <f t="shared" ca="1" si="891"/>
        <v>14</v>
      </c>
      <c r="U227" t="str">
        <f t="shared" ca="1" si="875"/>
        <v>985999996991Steve Lovett</v>
      </c>
      <c r="V227">
        <f t="shared" ca="1" si="892"/>
        <v>5</v>
      </c>
      <c r="W227">
        <f t="shared" si="893"/>
        <v>226</v>
      </c>
      <c r="X227" t="e">
        <f t="shared" ca="1" si="894"/>
        <v>#N/A</v>
      </c>
      <c r="Y227">
        <f t="shared" ca="1" si="895"/>
        <v>1</v>
      </c>
      <c r="Z227" t="str">
        <f t="shared" ca="1" si="896"/>
        <v>998Steve Lovettzz</v>
      </c>
      <c r="AA227">
        <f t="shared" ca="1" si="897"/>
        <v>48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1</v>
      </c>
      <c r="H228">
        <f t="shared" ca="1" si="880"/>
        <v>100</v>
      </c>
      <c r="I228">
        <f t="shared" ca="1" si="874"/>
        <v>31.98</v>
      </c>
      <c r="J228">
        <f t="shared" ca="1" si="881"/>
        <v>32.980000000000004</v>
      </c>
      <c r="K228">
        <f t="shared" ca="1" si="882"/>
        <v>32.979999977200002</v>
      </c>
      <c r="L228">
        <f t="shared" ca="1" si="883"/>
        <v>2</v>
      </c>
      <c r="M228">
        <f t="shared" ca="1" si="884"/>
        <v>31.98</v>
      </c>
      <c r="N228">
        <f t="shared" ca="1" si="885"/>
        <v>1</v>
      </c>
      <c r="O228">
        <f t="shared" ca="1" si="886"/>
        <v>31.979999977200002</v>
      </c>
      <c r="P228">
        <f t="shared" ca="1" si="887"/>
        <v>2</v>
      </c>
      <c r="Q228">
        <f t="shared" ca="1" si="888"/>
        <v>5</v>
      </c>
      <c r="R228">
        <f t="shared" ca="1" si="889"/>
        <v>4</v>
      </c>
      <c r="S228">
        <f t="shared" ca="1" si="890"/>
        <v>1</v>
      </c>
      <c r="T228">
        <f t="shared" ca="1" si="891"/>
        <v>16</v>
      </c>
      <c r="U228" t="str">
        <f t="shared" ca="1" si="875"/>
        <v>983998995994Dave Parletti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998Dave Parlettizz</v>
      </c>
      <c r="AA228">
        <f t="shared" ca="1" si="897"/>
        <v>21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</v>
      </c>
      <c r="G229">
        <f t="shared" ca="1" si="879"/>
        <v>0</v>
      </c>
      <c r="H229">
        <f t="shared" ca="1" si="880"/>
        <v>0</v>
      </c>
      <c r="I229">
        <f t="shared" ca="1" si="874"/>
        <v>24.65</v>
      </c>
      <c r="J229">
        <f t="shared" ca="1" si="881"/>
        <v>24.65</v>
      </c>
      <c r="K229">
        <f t="shared" ca="1" si="882"/>
        <v>24.649999977099998</v>
      </c>
      <c r="L229">
        <f t="shared" ca="1" si="883"/>
        <v>2</v>
      </c>
      <c r="M229">
        <f t="shared" ca="1" si="884"/>
        <v>24.65</v>
      </c>
      <c r="N229">
        <f t="shared" ca="1" si="885"/>
        <v>27</v>
      </c>
      <c r="O229">
        <f t="shared" ca="1" si="886"/>
        <v>24.649999977099998</v>
      </c>
      <c r="P229">
        <f t="shared" ca="1" si="887"/>
        <v>2</v>
      </c>
      <c r="Q229">
        <f t="shared" ca="1" si="888"/>
        <v>4</v>
      </c>
      <c r="R229">
        <f t="shared" ca="1" si="889"/>
        <v>3</v>
      </c>
      <c r="S229">
        <f t="shared" ca="1" si="890"/>
        <v>1</v>
      </c>
      <c r="T229">
        <f t="shared" ca="1" si="891"/>
        <v>13</v>
      </c>
      <c r="U229" t="str">
        <f t="shared" ca="1" si="875"/>
        <v>986998996995Dave Webb</v>
      </c>
      <c r="V229">
        <f t="shared" ca="1" si="892"/>
        <v>6</v>
      </c>
      <c r="W229">
        <f t="shared" si="893"/>
        <v>228</v>
      </c>
      <c r="X229" t="e">
        <f t="shared" ca="1" si="894"/>
        <v>#N/A</v>
      </c>
      <c r="Y229">
        <f t="shared" ca="1" si="895"/>
        <v>1</v>
      </c>
      <c r="Z229" t="str">
        <f t="shared" ca="1" si="896"/>
        <v>998Dave Webbzz</v>
      </c>
      <c r="AA229">
        <f t="shared" ca="1" si="897"/>
        <v>22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26.84</v>
      </c>
      <c r="J230">
        <f t="shared" ca="1" si="881"/>
        <v>27.84</v>
      </c>
      <c r="K230">
        <f t="shared" ca="1" si="882"/>
        <v>27.839999977000002</v>
      </c>
      <c r="L230">
        <f t="shared" ca="1" si="883"/>
        <v>2</v>
      </c>
      <c r="M230">
        <f t="shared" ca="1" si="884"/>
        <v>26.84</v>
      </c>
      <c r="N230">
        <f t="shared" ca="1" si="885"/>
        <v>11</v>
      </c>
      <c r="O230">
        <f t="shared" ca="1" si="886"/>
        <v>26.839999977000002</v>
      </c>
      <c r="P230">
        <f t="shared" ca="1" si="887"/>
        <v>2</v>
      </c>
      <c r="Q230">
        <f t="shared" ca="1" si="888"/>
        <v>5</v>
      </c>
      <c r="R230">
        <f t="shared" ca="1" si="889"/>
        <v>2</v>
      </c>
      <c r="S230">
        <f t="shared" ca="1" si="890"/>
        <v>0</v>
      </c>
      <c r="T230">
        <f t="shared" ca="1" si="891"/>
        <v>9</v>
      </c>
      <c r="U230" t="str">
        <f t="shared" ca="1" si="875"/>
        <v>990999997994Jason Kelly</v>
      </c>
      <c r="V230">
        <f t="shared" ca="1" si="892"/>
        <v>35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997Jason Kellyzz</v>
      </c>
      <c r="AA230">
        <f t="shared" ca="1" si="897"/>
        <v>7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</v>
      </c>
      <c r="G231">
        <f t="shared" ca="1" si="879"/>
        <v>0</v>
      </c>
      <c r="H231">
        <f t="shared" ca="1" si="880"/>
        <v>0</v>
      </c>
      <c r="I231">
        <f t="shared" ca="1" si="874"/>
        <v>21.53</v>
      </c>
      <c r="J231">
        <f t="shared" ca="1" si="881"/>
        <v>21.53</v>
      </c>
      <c r="K231">
        <f t="shared" ca="1" si="882"/>
        <v>21.529999976900001</v>
      </c>
      <c r="L231">
        <f t="shared" ca="1" si="883"/>
        <v>2</v>
      </c>
      <c r="M231">
        <f t="shared" ca="1" si="884"/>
        <v>21.53</v>
      </c>
      <c r="N231">
        <f t="shared" ca="1" si="885"/>
        <v>47</v>
      </c>
      <c r="O231">
        <f t="shared" ca="1" si="886"/>
        <v>21.529999976900001</v>
      </c>
      <c r="P231">
        <f t="shared" ca="1" si="887"/>
        <v>2</v>
      </c>
      <c r="Q231">
        <f t="shared" ca="1" si="888"/>
        <v>2</v>
      </c>
      <c r="R231">
        <f t="shared" ca="1" si="889"/>
        <v>3</v>
      </c>
      <c r="S231">
        <f t="shared" ca="1" si="890"/>
        <v>1</v>
      </c>
      <c r="T231">
        <f t="shared" ca="1" si="891"/>
        <v>11</v>
      </c>
      <c r="U231" t="str">
        <f t="shared" ca="1" si="875"/>
        <v>988998996997Paul Tudor</v>
      </c>
      <c r="V231">
        <f t="shared" ca="1" si="892"/>
        <v>14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999Paul Tudorzz</v>
      </c>
      <c r="AA231">
        <f t="shared" ca="1" si="897"/>
        <v>95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</v>
      </c>
      <c r="G232">
        <f t="shared" ca="1" si="879"/>
        <v>1</v>
      </c>
      <c r="H232">
        <f t="shared" ca="1" si="880"/>
        <v>100</v>
      </c>
      <c r="I232">
        <f t="shared" ca="1" si="874"/>
        <v>25.38</v>
      </c>
      <c r="J232">
        <f t="shared" ca="1" si="881"/>
        <v>26.38</v>
      </c>
      <c r="K232">
        <f t="shared" ca="1" si="882"/>
        <v>26.379999976800001</v>
      </c>
      <c r="L232">
        <f t="shared" ca="1" si="883"/>
        <v>2</v>
      </c>
      <c r="M232">
        <f t="shared" ca="1" si="884"/>
        <v>25.38</v>
      </c>
      <c r="N232">
        <f t="shared" ca="1" si="885"/>
        <v>22</v>
      </c>
      <c r="O232">
        <f t="shared" ca="1" si="886"/>
        <v>25.379999976800001</v>
      </c>
      <c r="P232">
        <f t="shared" ca="1" si="887"/>
        <v>2</v>
      </c>
      <c r="Q232">
        <f t="shared" ca="1" si="888"/>
        <v>2</v>
      </c>
      <c r="R232">
        <f t="shared" ca="1" si="889"/>
        <v>2</v>
      </c>
      <c r="S232">
        <f t="shared" ca="1" si="890"/>
        <v>2</v>
      </c>
      <c r="T232">
        <f t="shared" ca="1" si="891"/>
        <v>12</v>
      </c>
      <c r="U232" t="str">
        <f t="shared" ca="1" si="875"/>
        <v>987997997997Kurtis Atkins</v>
      </c>
      <c r="V232">
        <f t="shared" ca="1" si="892"/>
        <v>10</v>
      </c>
      <c r="W232">
        <f t="shared" si="893"/>
        <v>231</v>
      </c>
      <c r="X232" t="e">
        <f t="shared" ca="1" si="894"/>
        <v>#N/A</v>
      </c>
      <c r="Y232">
        <f t="shared" ca="1" si="895"/>
        <v>1</v>
      </c>
      <c r="Z232" t="str">
        <f t="shared" ca="1" si="896"/>
        <v>998Kurtis Atkinszz</v>
      </c>
      <c r="AA232">
        <f t="shared" ca="1" si="897"/>
        <v>32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</v>
      </c>
      <c r="G233">
        <f t="shared" ca="1" si="879"/>
        <v>0</v>
      </c>
      <c r="H233">
        <f t="shared" ca="1" si="880"/>
        <v>0</v>
      </c>
      <c r="I233">
        <f t="shared" ca="1" si="874"/>
        <v>27.44</v>
      </c>
      <c r="J233">
        <f t="shared" ca="1" si="881"/>
        <v>27.44</v>
      </c>
      <c r="K233">
        <f t="shared" ca="1" si="882"/>
        <v>27.439999976700001</v>
      </c>
      <c r="L233">
        <f t="shared" ca="1" si="883"/>
        <v>2</v>
      </c>
      <c r="M233">
        <f t="shared" ca="1" si="884"/>
        <v>27.44</v>
      </c>
      <c r="N233">
        <f t="shared" ca="1" si="885"/>
        <v>8</v>
      </c>
      <c r="O233">
        <f t="shared" ca="1" si="886"/>
        <v>27.439999976700001</v>
      </c>
      <c r="P233">
        <f t="shared" ca="1" si="887"/>
        <v>2</v>
      </c>
      <c r="Q233">
        <f t="shared" ca="1" si="888"/>
        <v>6</v>
      </c>
      <c r="R233">
        <f t="shared" ca="1" si="889"/>
        <v>2</v>
      </c>
      <c r="S233">
        <f t="shared" ca="1" si="890"/>
        <v>1</v>
      </c>
      <c r="T233">
        <f t="shared" ca="1" si="891"/>
        <v>13</v>
      </c>
      <c r="U233" t="str">
        <f t="shared" ca="1" si="875"/>
        <v>986998997993Darryl Pilgrim</v>
      </c>
      <c r="V233">
        <f t="shared" ca="1" si="892"/>
        <v>7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999Darryl Pilgrimzz</v>
      </c>
      <c r="AA233">
        <f t="shared" ca="1" si="897"/>
        <v>65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2</v>
      </c>
      <c r="M234">
        <f t="shared" ca="1" si="884"/>
        <v>0</v>
      </c>
      <c r="N234">
        <f t="shared" ca="1" si="885"/>
        <v>81</v>
      </c>
      <c r="O234">
        <f t="shared" ca="1" si="886"/>
        <v>-1</v>
      </c>
      <c r="P234">
        <f t="shared" ca="1" si="887"/>
        <v>2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999999999999Kirk DeRuyter</v>
      </c>
      <c r="V234">
        <f t="shared" ca="1" si="892"/>
        <v>338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999Kirk DeRuyterzz</v>
      </c>
      <c r="AA234">
        <f t="shared" ca="1" si="897"/>
        <v>81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2</v>
      </c>
      <c r="M235">
        <f t="shared" ca="1" si="884"/>
        <v>0</v>
      </c>
      <c r="N235">
        <f t="shared" ca="1" si="885"/>
        <v>81</v>
      </c>
      <c r="O235">
        <f t="shared" ca="1" si="886"/>
        <v>-1</v>
      </c>
      <c r="P235">
        <f t="shared" ca="1" si="887"/>
        <v>2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999999999999Shane Edwards</v>
      </c>
      <c r="V235">
        <f t="shared" ca="1" si="892"/>
        <v>347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999Shane Edwardszz</v>
      </c>
      <c r="AA235">
        <f t="shared" ca="1" si="897"/>
        <v>103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30.29</v>
      </c>
      <c r="J236">
        <f t="shared" ca="1" si="881"/>
        <v>31.29</v>
      </c>
      <c r="K236">
        <f t="shared" ca="1" si="882"/>
        <v>31.289999976400001</v>
      </c>
      <c r="L236">
        <f t="shared" ca="1" si="883"/>
        <v>2</v>
      </c>
      <c r="M236">
        <f t="shared" ca="1" si="884"/>
        <v>30.29</v>
      </c>
      <c r="N236">
        <f t="shared" ca="1" si="885"/>
        <v>3</v>
      </c>
      <c r="O236">
        <f t="shared" ca="1" si="886"/>
        <v>30.289999976400001</v>
      </c>
      <c r="P236">
        <f t="shared" ca="1" si="887"/>
        <v>2</v>
      </c>
      <c r="Q236">
        <f t="shared" ca="1" si="888"/>
        <v>5</v>
      </c>
      <c r="R236">
        <f t="shared" ca="1" si="889"/>
        <v>1</v>
      </c>
      <c r="S236">
        <f t="shared" ca="1" si="890"/>
        <v>1</v>
      </c>
      <c r="T236">
        <f t="shared" ca="1" si="891"/>
        <v>10</v>
      </c>
      <c r="U236" t="str">
        <f t="shared" ca="1" si="875"/>
        <v>989998998994Steve Ferguson</v>
      </c>
      <c r="V236">
        <f t="shared" ca="1" si="892"/>
        <v>25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998Steve Fergusonzz</v>
      </c>
      <c r="AA236">
        <f t="shared" ca="1" si="897"/>
        <v>47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</v>
      </c>
      <c r="M237">
        <f t="shared" ca="1" si="884"/>
        <v>0</v>
      </c>
      <c r="N237">
        <f t="shared" ca="1" si="885"/>
        <v>81</v>
      </c>
      <c r="O237">
        <f t="shared" ca="1" si="886"/>
        <v>-1</v>
      </c>
      <c r="P237">
        <f t="shared" ca="1" si="887"/>
        <v>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999999999999Paul Secular</v>
      </c>
      <c r="V237">
        <f t="shared" ca="1" si="892"/>
        <v>343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999Paul Secularzz</v>
      </c>
      <c r="AA237">
        <f t="shared" ca="1" si="897"/>
        <v>94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81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325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55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81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81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81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81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81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81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81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81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81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81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81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81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81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81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81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81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81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81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81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81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81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81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81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81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81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81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81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81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81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81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81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81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81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81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81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81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81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81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81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81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81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81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81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81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81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81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81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81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81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81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81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81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81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81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81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81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81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81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81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81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81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81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81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81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81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81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81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81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81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81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81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81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81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81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81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81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81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81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81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81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81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81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81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81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81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81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>
        <f t="shared" ca="1" si="1476"/>
        <v>214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81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>
        <f t="shared" ca="1" si="1476"/>
        <v>237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81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>
        <f t="shared" ca="1" si="1476"/>
        <v>59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81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>
        <f t="shared" ca="1" si="1476"/>
        <v>84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81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>
        <f t="shared" ca="1" si="1476"/>
        <v>28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81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>
        <f t="shared" ca="1" si="1476"/>
        <v>4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81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>
        <f t="shared" ca="1" si="1476"/>
        <v>9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81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>
        <f t="shared" ca="1" si="1476"/>
        <v>10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81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>
        <f t="shared" ca="1" si="1476"/>
        <v>30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81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>
        <f t="shared" ca="1" si="1476"/>
        <v>184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81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>
        <f t="shared" ca="1" si="1476"/>
        <v>80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81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>
        <f t="shared" ca="1" si="1476"/>
        <v>111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81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37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81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211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81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233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81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31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81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110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81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213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81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33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81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236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81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81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153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81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109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81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234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81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210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81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209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81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158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21</v>
      </c>
      <c r="J2">
        <f ca="1">SUM($P2,$T2,$X2,$AB2,$AF2,$AJ2,$AN2,$AR2,$AV2,$AZ2,$BD2,$BH2,$BL2,$BP2,$BT2,$BX2,$CB2,$CF2,$CJ2,$CN2,$CR2,$CV2,$CZ2,$DD2,$DH2,$DL2)</f>
        <v>15</v>
      </c>
      <c r="K2">
        <f ca="1">I2-J2</f>
        <v>6</v>
      </c>
      <c r="L2">
        <f ca="1">SUM($Q2,$U2,$Y2,$AC2,$AG2,$AK2,$AO2,$AS2,$AW2,$BA2,$BE2,$BI2,$BM2,$BQ2,$BU2,$BY2,$CC2,$CG2,$CK2,$CO2,$CS2,$CW2,$DA2,$DE2,$DI2,$DM2)</f>
        <v>66</v>
      </c>
      <c r="M2">
        <f ca="1">SUM($N2,$R2,$V2,$Z2,$AD2,$AH2,$AL2,$AP2,$AT2,$AX2,$BB2,$BF2,$BJ2,$BN2,$BR2,$BV2,$BZ2,$CD2,$CH2,$CL2,$CP2,$CT2,$CX2,$DB2,$DF2,$DJ2)</f>
        <v>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17</v>
      </c>
      <c r="J3">
        <f t="shared" ref="J3:J15" ca="1" si="4">SUM($P3,$T3,$X3,$AB3,$AF3,$AJ3,$AN3,$AR3,$AV3,$AZ3,$BD3,$BH3,$BL3,$BP3,$BT3,$BX3,$CB3,$CF3,$CJ3,$CN3,$CR3,$CV3,$CZ3,$DD3,$DH3,$DL3)</f>
        <v>22</v>
      </c>
      <c r="K3">
        <f t="shared" ref="K3:K15" ca="1" si="5">I3-J3</f>
        <v>-5</v>
      </c>
      <c r="L3">
        <f t="shared" ref="L3:L15" ca="1" si="6">SUM($Q3,$U3,$Y3,$AC3,$AG3,$AK3,$AO3,$AS3,$AW3,$BA3,$BE3,$BI3,$BM3,$BQ3,$BU3,$BY3,$CC3,$CG3,$CK3,$CO3,$CS3,$CW3,$DA3,$DE3,$DI3,$DM3)</f>
        <v>56</v>
      </c>
      <c r="M3">
        <f t="shared" ref="M3:M13" ca="1" si="7">SUM($N3,$R3,$V3,$Z3,$AD3,$AH3,$AL3,$AP3,$AT3,$AX3,$BB3,$BF3,$BJ3,$BN3,$BR3,$BV3,$BZ3,$CD3,$CH3,$CL3,$CP3,$CT3,$CX3,$DB3,$DF3,$DJ3)</f>
        <v>4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15</v>
      </c>
      <c r="J4">
        <f t="shared" ca="1" si="4"/>
        <v>21</v>
      </c>
      <c r="K4">
        <f t="shared" ca="1" si="5"/>
        <v>-6</v>
      </c>
      <c r="L4">
        <f t="shared" ca="1" si="6"/>
        <v>64</v>
      </c>
      <c r="M4">
        <f t="shared" ca="1" si="7"/>
        <v>5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8</v>
      </c>
      <c r="J5">
        <f t="shared" ca="1" si="4"/>
        <v>25</v>
      </c>
      <c r="K5">
        <f t="shared" ca="1" si="5"/>
        <v>-17</v>
      </c>
      <c r="L5">
        <f t="shared" ca="1" si="6"/>
        <v>47</v>
      </c>
      <c r="M5">
        <f t="shared" ca="1" si="7"/>
        <v>2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1</v>
      </c>
      <c r="G6">
        <f t="shared" ca="1" si="1"/>
        <v>1</v>
      </c>
      <c r="H6">
        <f t="shared" ca="1" si="2"/>
        <v>0</v>
      </c>
      <c r="I6">
        <f t="shared" ca="1" si="3"/>
        <v>22</v>
      </c>
      <c r="J6">
        <f t="shared" ca="1" si="4"/>
        <v>16</v>
      </c>
      <c r="K6">
        <f t="shared" ca="1" si="5"/>
        <v>6</v>
      </c>
      <c r="L6">
        <f t="shared" ca="1" si="6"/>
        <v>62</v>
      </c>
      <c r="M6">
        <f t="shared" ca="1" si="7"/>
        <v>8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1</v>
      </c>
      <c r="G7">
        <f t="shared" ca="1" si="1"/>
        <v>0</v>
      </c>
      <c r="H7">
        <f t="shared" ca="1" si="2"/>
        <v>0</v>
      </c>
      <c r="I7">
        <f t="shared" ca="1" si="3"/>
        <v>14</v>
      </c>
      <c r="J7">
        <f t="shared" ca="1" si="4"/>
        <v>23</v>
      </c>
      <c r="K7">
        <f t="shared" ca="1" si="5"/>
        <v>-9</v>
      </c>
      <c r="L7">
        <f t="shared" ca="1" si="6"/>
        <v>77</v>
      </c>
      <c r="M7">
        <f t="shared" ca="1" si="7"/>
        <v>5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1</v>
      </c>
      <c r="G8">
        <f t="shared" ca="1" si="1"/>
        <v>0</v>
      </c>
      <c r="H8">
        <f t="shared" ca="1" si="2"/>
        <v>0</v>
      </c>
      <c r="I8">
        <f t="shared" ca="1" si="3"/>
        <v>16</v>
      </c>
      <c r="J8">
        <f t="shared" ca="1" si="4"/>
        <v>25</v>
      </c>
      <c r="K8">
        <f t="shared" ca="1" si="5"/>
        <v>-9</v>
      </c>
      <c r="L8">
        <f t="shared" ca="1" si="6"/>
        <v>54</v>
      </c>
      <c r="M8">
        <f t="shared" ca="1" si="7"/>
        <v>2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67" t="s">
        <v>570</v>
      </c>
      <c r="D9" t="s">
        <v>81</v>
      </c>
      <c r="E9">
        <f t="shared" si="96"/>
        <v>126</v>
      </c>
      <c r="F9">
        <f t="shared" ca="1" si="0"/>
        <v>1</v>
      </c>
      <c r="G9">
        <f t="shared" ca="1" si="1"/>
        <v>1</v>
      </c>
      <c r="H9">
        <f t="shared" ca="1" si="2"/>
        <v>0</v>
      </c>
      <c r="I9">
        <f t="shared" ca="1" si="3"/>
        <v>25</v>
      </c>
      <c r="J9">
        <f t="shared" ca="1" si="4"/>
        <v>8</v>
      </c>
      <c r="K9">
        <f t="shared" ca="1" si="5"/>
        <v>17</v>
      </c>
      <c r="L9">
        <f t="shared" ca="1" si="6"/>
        <v>71</v>
      </c>
      <c r="M9">
        <f t="shared" ca="1" si="7"/>
        <v>10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67" t="s">
        <v>746</v>
      </c>
      <c r="D10" t="s">
        <v>79</v>
      </c>
      <c r="E10">
        <f t="shared" si="96"/>
        <v>143</v>
      </c>
      <c r="F10">
        <f t="shared" ca="1" si="0"/>
        <v>1</v>
      </c>
      <c r="G10">
        <f t="shared" ca="1" si="1"/>
        <v>1</v>
      </c>
      <c r="H10">
        <f t="shared" ca="1" si="2"/>
        <v>0</v>
      </c>
      <c r="I10">
        <f t="shared" ca="1" si="3"/>
        <v>25</v>
      </c>
      <c r="J10">
        <f t="shared" ca="1" si="4"/>
        <v>16</v>
      </c>
      <c r="K10">
        <f t="shared" ca="1" si="5"/>
        <v>9</v>
      </c>
      <c r="L10">
        <f t="shared" ca="1" si="6"/>
        <v>70</v>
      </c>
      <c r="M10">
        <f t="shared" ca="1" si="7"/>
        <v>10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67" t="s">
        <v>551</v>
      </c>
      <c r="D11" t="s">
        <v>82</v>
      </c>
      <c r="E11">
        <f>E10+17</f>
        <v>160</v>
      </c>
      <c r="F11">
        <f t="shared" ca="1" si="0"/>
        <v>1</v>
      </c>
      <c r="G11">
        <f t="shared" ca="1" si="1"/>
        <v>1</v>
      </c>
      <c r="H11">
        <f t="shared" ca="1" si="2"/>
        <v>0</v>
      </c>
      <c r="I11">
        <f t="shared" ca="1" si="3"/>
        <v>23</v>
      </c>
      <c r="J11">
        <f t="shared" ca="1" si="4"/>
        <v>14</v>
      </c>
      <c r="K11">
        <f t="shared" ca="1" si="5"/>
        <v>9</v>
      </c>
      <c r="L11">
        <f t="shared" ca="1" si="6"/>
        <v>98</v>
      </c>
      <c r="M11">
        <f t="shared" ca="1" si="7"/>
        <v>7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67"/>
    </row>
    <row r="21" spans="2:12" x14ac:dyDescent="0.25">
      <c r="B21" s="178"/>
      <c r="C21" s="467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7</v>
      </c>
      <c r="C2">
        <f ca="1">Setup!G2</f>
        <v>1</v>
      </c>
      <c r="D2">
        <f ca="1">Setup!K2</f>
        <v>6</v>
      </c>
      <c r="E2" t="str">
        <f>Setup!B2</f>
        <v>Arnie's Army</v>
      </c>
      <c r="F2">
        <f ca="1">999-ABS(IF(LEN(B2)=1,"00"&amp;B2,IF(LEN(B2)=2,"0"&amp;B2,B2)))</f>
        <v>992</v>
      </c>
      <c r="G2">
        <f ca="1">999-ABS(IF(LEN(C2)=1,"00"&amp;C2,IF(LEN(C2)=2,"0"&amp;C2,C2)))</f>
        <v>998</v>
      </c>
      <c r="H2">
        <f ca="1">99999-(D2+10000)</f>
        <v>89993</v>
      </c>
      <c r="I2">
        <f ca="1">IF(LEN(H2)=4,"0"&amp;H2,H2)</f>
        <v>89993</v>
      </c>
      <c r="J2" t="str">
        <f ca="1">F2&amp;G2&amp;I2&amp;E2</f>
        <v>99299889993Arnie's Army</v>
      </c>
      <c r="K2">
        <f ca="1">COUNTIF($J$2:$J$15,"&lt;="&amp;J2)</f>
        <v>5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4</v>
      </c>
      <c r="C3">
        <f ca="1">Setup!G3</f>
        <v>0</v>
      </c>
      <c r="D3">
        <f ca="1">Setup!K3</f>
        <v>-5</v>
      </c>
      <c r="E3" t="str">
        <f>Setup!B3</f>
        <v>Bishopsford</v>
      </c>
      <c r="F3">
        <f t="shared" ref="F3:F15" ca="1" si="0">999-ABS(IF(LEN(B3)=1,"00"&amp;B3,IF(LEN(B3)=2,"0"&amp;B3,B3)))</f>
        <v>995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90004</v>
      </c>
      <c r="I3">
        <f t="shared" ref="I3:I15" ca="1" si="3">IF(LEN(H3)=4,"0"&amp;H3,H3)</f>
        <v>90004</v>
      </c>
      <c r="J3" t="str">
        <f t="shared" ref="J3:J15" ca="1" si="4">F3&amp;G3&amp;I3&amp;E3</f>
        <v>99599990004Bishopsford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5</v>
      </c>
      <c r="C4">
        <f ca="1">Setup!G4</f>
        <v>0</v>
      </c>
      <c r="D4">
        <f ca="1">Setup!K4</f>
        <v>-6</v>
      </c>
      <c r="E4" t="str">
        <f>Setup!B4</f>
        <v>Epsom Cons</v>
      </c>
      <c r="F4">
        <f t="shared" ca="1" si="0"/>
        <v>994</v>
      </c>
      <c r="G4">
        <f t="shared" ca="1" si="1"/>
        <v>999</v>
      </c>
      <c r="H4">
        <f t="shared" ca="1" si="2"/>
        <v>90005</v>
      </c>
      <c r="I4">
        <f t="shared" ca="1" si="3"/>
        <v>90005</v>
      </c>
      <c r="J4" t="str">
        <f t="shared" ca="1" si="4"/>
        <v>99499990005Epsom Cons</v>
      </c>
      <c r="K4">
        <f t="shared" ca="1" si="5"/>
        <v>6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2</v>
      </c>
      <c r="C5">
        <f ca="1">Setup!G5</f>
        <v>0</v>
      </c>
      <c r="D5">
        <f ca="1">Setup!K5</f>
        <v>-17</v>
      </c>
      <c r="E5" t="str">
        <f>Setup!B5</f>
        <v>Forestdale Forum</v>
      </c>
      <c r="F5">
        <f t="shared" ca="1" si="0"/>
        <v>997</v>
      </c>
      <c r="G5">
        <f t="shared" ca="1" si="1"/>
        <v>999</v>
      </c>
      <c r="H5">
        <f t="shared" ca="1" si="2"/>
        <v>90016</v>
      </c>
      <c r="I5">
        <f t="shared" ca="1" si="3"/>
        <v>90016</v>
      </c>
      <c r="J5" t="str">
        <f t="shared" ca="1" si="4"/>
        <v>99799990016Forestdale Forum</v>
      </c>
      <c r="K5">
        <f t="shared" ca="1" si="5"/>
        <v>10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8</v>
      </c>
      <c r="C6">
        <f ca="1">Setup!G6</f>
        <v>1</v>
      </c>
      <c r="D6">
        <f ca="1">Setup!K6</f>
        <v>6</v>
      </c>
      <c r="E6" t="str">
        <f>Setup!B6</f>
        <v>St Peter's</v>
      </c>
      <c r="F6">
        <f t="shared" ca="1" si="0"/>
        <v>991</v>
      </c>
      <c r="G6">
        <f t="shared" ca="1" si="1"/>
        <v>998</v>
      </c>
      <c r="H6">
        <f t="shared" ca="1" si="2"/>
        <v>89993</v>
      </c>
      <c r="I6">
        <f t="shared" ca="1" si="3"/>
        <v>89993</v>
      </c>
      <c r="J6" t="str">
        <f t="shared" ca="1" si="4"/>
        <v>99199889993St Peter's</v>
      </c>
      <c r="K6">
        <f t="shared" ca="1" si="5"/>
        <v>3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5</v>
      </c>
      <c r="C7">
        <f ca="1">Setup!G7</f>
        <v>0</v>
      </c>
      <c r="D7">
        <f ca="1">Setup!K7</f>
        <v>-9</v>
      </c>
      <c r="E7" t="str">
        <f>Setup!B7</f>
        <v>Sunbury RBL</v>
      </c>
      <c r="F7">
        <f t="shared" ca="1" si="0"/>
        <v>994</v>
      </c>
      <c r="G7">
        <f t="shared" ca="1" si="1"/>
        <v>999</v>
      </c>
      <c r="H7">
        <f t="shared" ca="1" si="2"/>
        <v>90008</v>
      </c>
      <c r="I7">
        <f t="shared" ca="1" si="3"/>
        <v>90008</v>
      </c>
      <c r="J7" t="str">
        <f t="shared" ca="1" si="4"/>
        <v>99499990008Sunbury RBL</v>
      </c>
      <c r="K7">
        <f t="shared" ca="1" si="5"/>
        <v>7</v>
      </c>
      <c r="L7">
        <v>6</v>
      </c>
      <c r="M7">
        <f t="shared" ca="1" si="6"/>
        <v>3</v>
      </c>
    </row>
    <row r="8" spans="1:13" x14ac:dyDescent="0.25">
      <c r="A8">
        <v>1</v>
      </c>
      <c r="B8">
        <f ca="1">Setup!M8</f>
        <v>2</v>
      </c>
      <c r="C8">
        <f ca="1">Setup!G8</f>
        <v>0</v>
      </c>
      <c r="D8">
        <f ca="1">Setup!K8</f>
        <v>-9</v>
      </c>
      <c r="E8" t="str">
        <f>Setup!B8</f>
        <v>The Farmers</v>
      </c>
      <c r="F8">
        <f t="shared" ca="1" si="0"/>
        <v>997</v>
      </c>
      <c r="G8">
        <f t="shared" ca="1" si="1"/>
        <v>999</v>
      </c>
      <c r="H8">
        <f t="shared" ca="1" si="2"/>
        <v>90008</v>
      </c>
      <c r="I8">
        <f t="shared" ca="1" si="3"/>
        <v>90008</v>
      </c>
      <c r="J8" t="str">
        <f t="shared" ca="1" si="4"/>
        <v>99799990008The Farmers</v>
      </c>
      <c r="K8">
        <f t="shared" ca="1" si="5"/>
        <v>9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10</v>
      </c>
      <c r="C9">
        <f ca="1">Setup!G9</f>
        <v>1</v>
      </c>
      <c r="D9">
        <f ca="1">Setup!K9</f>
        <v>17</v>
      </c>
      <c r="E9" t="str">
        <f>Setup!B9</f>
        <v>WWMC</v>
      </c>
      <c r="F9">
        <f t="shared" ca="1" si="0"/>
        <v>989</v>
      </c>
      <c r="G9">
        <f t="shared" ca="1" si="1"/>
        <v>998</v>
      </c>
      <c r="H9">
        <f t="shared" ca="1" si="2"/>
        <v>89982</v>
      </c>
      <c r="I9">
        <f t="shared" ca="1" si="3"/>
        <v>89982</v>
      </c>
      <c r="J9" t="str">
        <f t="shared" ca="1" si="4"/>
        <v>98999889982WWMC</v>
      </c>
      <c r="K9">
        <f t="shared" ca="1" si="5"/>
        <v>1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10</v>
      </c>
      <c r="C10">
        <f ca="1">Setup!G10</f>
        <v>1</v>
      </c>
      <c r="D10">
        <f ca="1">Setup!K10</f>
        <v>9</v>
      </c>
      <c r="E10" t="str">
        <f>Setup!B10</f>
        <v>West Byfleet</v>
      </c>
      <c r="F10">
        <f t="shared" ca="1" si="0"/>
        <v>989</v>
      </c>
      <c r="G10">
        <f t="shared" ca="1" si="1"/>
        <v>998</v>
      </c>
      <c r="H10">
        <f t="shared" ca="1" si="2"/>
        <v>89990</v>
      </c>
      <c r="I10">
        <f t="shared" ca="1" si="3"/>
        <v>89990</v>
      </c>
      <c r="J10" t="str">
        <f t="shared" ca="1" si="4"/>
        <v>98999889990West Byfleet</v>
      </c>
      <c r="K10">
        <f t="shared" ca="1" si="5"/>
        <v>2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7</v>
      </c>
      <c r="C11">
        <f ca="1">Setup!G11</f>
        <v>1</v>
      </c>
      <c r="D11">
        <f ca="1">Setup!K11</f>
        <v>9</v>
      </c>
      <c r="E11" t="str">
        <f>Setup!B11</f>
        <v>WPBL</v>
      </c>
      <c r="F11">
        <f t="shared" ca="1" si="0"/>
        <v>992</v>
      </c>
      <c r="G11">
        <f t="shared" ca="1" si="1"/>
        <v>998</v>
      </c>
      <c r="H11">
        <f t="shared" ca="1" si="2"/>
        <v>89990</v>
      </c>
      <c r="I11">
        <f t="shared" ca="1" si="3"/>
        <v>89990</v>
      </c>
      <c r="J11" t="str">
        <f t="shared" ca="1" si="4"/>
        <v>99299889990WPBL</v>
      </c>
      <c r="K11">
        <f t="shared" ca="1" si="5"/>
        <v>4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89" t="s">
        <v>620</v>
      </c>
      <c r="B1" s="389"/>
      <c r="C1" s="389"/>
      <c r="D1" s="389"/>
      <c r="F1" s="389" t="s">
        <v>620</v>
      </c>
      <c r="G1" s="389"/>
      <c r="H1" s="389"/>
      <c r="I1" s="389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389" t="s">
        <v>620</v>
      </c>
      <c r="B19" s="389"/>
      <c r="C19" s="389"/>
      <c r="D19" s="389"/>
      <c r="F19" s="389" t="s">
        <v>620</v>
      </c>
      <c r="G19" s="389"/>
      <c r="H19" s="389"/>
      <c r="I19" s="389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389" t="s">
        <v>620</v>
      </c>
      <c r="B37" s="389"/>
      <c r="C37" s="389"/>
      <c r="D37" s="389"/>
      <c r="F37" s="389" t="s">
        <v>620</v>
      </c>
      <c r="G37" s="389"/>
      <c r="H37" s="389"/>
      <c r="I37" s="389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389" t="s">
        <v>620</v>
      </c>
      <c r="B53" s="389"/>
      <c r="C53" s="389"/>
      <c r="D53" s="389"/>
      <c r="F53" s="389" t="s">
        <v>620</v>
      </c>
      <c r="G53" s="389"/>
      <c r="H53" s="389"/>
      <c r="I53" s="389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389" t="s">
        <v>620</v>
      </c>
      <c r="B69" s="389"/>
      <c r="C69" s="389"/>
      <c r="D69" s="389"/>
      <c r="F69" s="389" t="s">
        <v>620</v>
      </c>
      <c r="G69" s="389"/>
      <c r="H69" s="389"/>
      <c r="I69" s="389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389" t="s">
        <v>620</v>
      </c>
      <c r="B85" s="389"/>
      <c r="C85" s="389"/>
      <c r="D85" s="389"/>
      <c r="F85" s="389" t="s">
        <v>620</v>
      </c>
      <c r="G85" s="389"/>
      <c r="H85" s="389"/>
      <c r="I85" s="389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205" priority="50" stopIfTrue="1">
      <formula>IF(W3=1,TRUE,FALSE)</formula>
    </cfRule>
    <cfRule type="expression" dxfId="204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203" priority="47" stopIfTrue="1">
      <formula>IF(W11=1,TRUE,FALSE)</formula>
    </cfRule>
    <cfRule type="expression" dxfId="202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01" priority="44" stopIfTrue="1">
      <formula>IF(AB4=1,TRUE,FALSE)</formula>
    </cfRule>
    <cfRule type="expression" dxfId="200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199" priority="41" stopIfTrue="1">
      <formula>IF(AB11=1,TRUE,FALSE)</formula>
    </cfRule>
    <cfRule type="expression" dxfId="198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197" priority="38" stopIfTrue="1">
      <formula>IF(AB3=1,TRUE,FALSE)</formula>
    </cfRule>
    <cfRule type="expression" dxfId="196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195" priority="35" stopIfTrue="1">
      <formula>IF(W71=1,TRUE,FALSE)</formula>
    </cfRule>
    <cfRule type="expression" dxfId="194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193" priority="32" stopIfTrue="1">
      <formula>IF(W21=1,TRUE,FALSE)</formula>
    </cfRule>
    <cfRule type="expression" dxfId="192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1" priority="29" stopIfTrue="1">
      <formula>IF(W55=1,TRUE,FALSE)</formula>
    </cfRule>
    <cfRule type="expression" dxfId="190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89" priority="26" stopIfTrue="1">
      <formula>IF(W87=1,TRUE,FALSE)</formula>
    </cfRule>
    <cfRule type="expression" dxfId="188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87" priority="23" stopIfTrue="1">
      <formula>IF(W96=1,TRUE,FALSE)</formula>
    </cfRule>
    <cfRule type="expression" dxfId="186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85" priority="20" stopIfTrue="1">
      <formula>IF(AB21=1,TRUE,FALSE)</formula>
    </cfRule>
    <cfRule type="expression" dxfId="184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83" priority="17" stopIfTrue="1">
      <formula>IF(AB71=1,TRUE,FALSE)</formula>
    </cfRule>
    <cfRule type="expression" dxfId="182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181" priority="14" stopIfTrue="1">
      <formula>IF(AB81=1,TRUE,FALSE)</formula>
    </cfRule>
    <cfRule type="expression" dxfId="180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179" priority="11" stopIfTrue="1">
      <formula>IF(AB55=1,TRUE,FALSE)</formula>
    </cfRule>
    <cfRule type="expression" dxfId="178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177" priority="8" stopIfTrue="1">
      <formula>IF(W39=1,TRUE,FALSE)</formula>
    </cfRule>
    <cfRule type="expression" dxfId="176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175" priority="5" stopIfTrue="1">
      <formula>IF(AB39=1,TRUE,FALSE)</formula>
    </cfRule>
    <cfRule type="expression" dxfId="174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73" priority="2" stopIfTrue="1">
      <formula>IF(AB87=1,TRUE,FALSE)</formula>
    </cfRule>
    <cfRule type="expression" dxfId="172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10" priority="53" stopIfTrue="1">
      <formula>IF(AA162=1,TRUE,FALSE)</formula>
    </cfRule>
    <cfRule type="expression" dxfId="9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8" priority="50" stopIfTrue="1">
      <formula>IF(AA213=1,TRUE,FALSE)</formula>
    </cfRule>
    <cfRule type="expression" dxfId="9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06" priority="47" stopIfTrue="1">
      <formula>IF(AA230=1,TRUE,FALSE)</formula>
    </cfRule>
    <cfRule type="expression" dxfId="9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03" priority="43" stopIfTrue="1">
      <formula>IF(AA196=1,TRUE,FALSE)</formula>
    </cfRule>
    <cfRule type="expression" dxfId="902" priority="44" stopIfTrue="1">
      <formula>IF(AA196=0,TRUE,FALSE)</formula>
    </cfRule>
  </conditionalFormatting>
  <conditionalFormatting sqref="N193:S205">
    <cfRule type="cellIs" dxfId="9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00" priority="39" stopIfTrue="1">
      <formula>IF(AA9=1,TRUE,FALSE)</formula>
    </cfRule>
    <cfRule type="expression" dxfId="899" priority="40" stopIfTrue="1">
      <formula>IF(AA9=0,TRUE,FALSE)</formula>
    </cfRule>
  </conditionalFormatting>
  <conditionalFormatting sqref="N6:S18">
    <cfRule type="cellIs" dxfId="8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97" priority="35" stopIfTrue="1">
      <formula>IF(AA26=1,TRUE,FALSE)</formula>
    </cfRule>
    <cfRule type="expression" dxfId="896" priority="36" stopIfTrue="1">
      <formula>IF(AA26=0,TRUE,FALSE)</formula>
    </cfRule>
  </conditionalFormatting>
  <conditionalFormatting sqref="N23:S35">
    <cfRule type="cellIs" dxfId="8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94" priority="31" stopIfTrue="1">
      <formula>IF(AA43=1,TRUE,FALSE)</formula>
    </cfRule>
    <cfRule type="expression" dxfId="893" priority="32" stopIfTrue="1">
      <formula>IF(AA43=0,TRUE,FALSE)</formula>
    </cfRule>
  </conditionalFormatting>
  <conditionalFormatting sqref="N40:S52">
    <cfRule type="cellIs" dxfId="8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91" priority="27" stopIfTrue="1">
      <formula>IF(AA60=1,TRUE,FALSE)</formula>
    </cfRule>
    <cfRule type="expression" dxfId="890" priority="28" stopIfTrue="1">
      <formula>IF(AA60=0,TRUE,FALSE)</formula>
    </cfRule>
  </conditionalFormatting>
  <conditionalFormatting sqref="N57:S69">
    <cfRule type="cellIs" dxfId="8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8" priority="23" stopIfTrue="1">
      <formula>IF(AA77=1,TRUE,FALSE)</formula>
    </cfRule>
    <cfRule type="expression" dxfId="887" priority="24" stopIfTrue="1">
      <formula>IF(AA77=0,TRUE,FALSE)</formula>
    </cfRule>
  </conditionalFormatting>
  <conditionalFormatting sqref="N74:S86">
    <cfRule type="cellIs" dxfId="8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85" priority="19" stopIfTrue="1">
      <formula>IF(AA94=1,TRUE,FALSE)</formula>
    </cfRule>
    <cfRule type="expression" dxfId="884" priority="20" stopIfTrue="1">
      <formula>IF(AA94=0,TRUE,FALSE)</formula>
    </cfRule>
  </conditionalFormatting>
  <conditionalFormatting sqref="N91:S103">
    <cfRule type="cellIs" dxfId="8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82" priority="15" stopIfTrue="1">
      <formula>IF(AA111=1,TRUE,FALSE)</formula>
    </cfRule>
    <cfRule type="expression" dxfId="881" priority="16" stopIfTrue="1">
      <formula>IF(AA111=0,TRUE,FALSE)</formula>
    </cfRule>
  </conditionalFormatting>
  <conditionalFormatting sqref="N108:S120">
    <cfRule type="cellIs" dxfId="8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9" priority="11" stopIfTrue="1">
      <formula>IF(AA128=1,TRUE,FALSE)</formula>
    </cfRule>
    <cfRule type="expression" dxfId="878" priority="12" stopIfTrue="1">
      <formula>IF(AA128=0,TRUE,FALSE)</formula>
    </cfRule>
  </conditionalFormatting>
  <conditionalFormatting sqref="N125:S137">
    <cfRule type="cellIs" dxfId="8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76" priority="7" stopIfTrue="1">
      <formula>IF(AA145=1,TRUE,FALSE)</formula>
    </cfRule>
    <cfRule type="expression" dxfId="875" priority="8" stopIfTrue="1">
      <formula>IF(AA145=0,TRUE,FALSE)</formula>
    </cfRule>
  </conditionalFormatting>
  <conditionalFormatting sqref="N142:S154">
    <cfRule type="cellIs" dxfId="8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73" priority="3" stopIfTrue="1">
      <formula>IF(AA179=1,TRUE,FALSE)</formula>
    </cfRule>
    <cfRule type="expression" dxfId="872" priority="4" stopIfTrue="1">
      <formula>IF(AA179=0,TRUE,FALSE)</formula>
    </cfRule>
  </conditionalFormatting>
  <conditionalFormatting sqref="N176:S188">
    <cfRule type="cellIs" dxfId="8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70" priority="53" stopIfTrue="1">
      <formula>IF(AA162=1,TRUE,FALSE)</formula>
    </cfRule>
    <cfRule type="expression" dxfId="8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8" priority="50" stopIfTrue="1">
      <formula>IF(AA213=1,TRUE,FALSE)</formula>
    </cfRule>
    <cfRule type="expression" dxfId="8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66" priority="47" stopIfTrue="1">
      <formula>IF(AA230=1,TRUE,FALSE)</formula>
    </cfRule>
    <cfRule type="expression" dxfId="8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63" priority="43" stopIfTrue="1">
      <formula>IF(AA196=1,TRUE,FALSE)</formula>
    </cfRule>
    <cfRule type="expression" dxfId="862" priority="44" stopIfTrue="1">
      <formula>IF(AA196=0,TRUE,FALSE)</formula>
    </cfRule>
  </conditionalFormatting>
  <conditionalFormatting sqref="N193:S205">
    <cfRule type="cellIs" dxfId="8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60" priority="39" stopIfTrue="1">
      <formula>IF(AA9=1,TRUE,FALSE)</formula>
    </cfRule>
    <cfRule type="expression" dxfId="859" priority="40" stopIfTrue="1">
      <formula>IF(AA9=0,TRUE,FALSE)</formula>
    </cfRule>
  </conditionalFormatting>
  <conditionalFormatting sqref="N6:S18">
    <cfRule type="cellIs" dxfId="8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57" priority="35" stopIfTrue="1">
      <formula>IF(AA26=1,TRUE,FALSE)</formula>
    </cfRule>
    <cfRule type="expression" dxfId="856" priority="36" stopIfTrue="1">
      <formula>IF(AA26=0,TRUE,FALSE)</formula>
    </cfRule>
  </conditionalFormatting>
  <conditionalFormatting sqref="N23:S35">
    <cfRule type="cellIs" dxfId="8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54" priority="31" stopIfTrue="1">
      <formula>IF(AA43=1,TRUE,FALSE)</formula>
    </cfRule>
    <cfRule type="expression" dxfId="853" priority="32" stopIfTrue="1">
      <formula>IF(AA43=0,TRUE,FALSE)</formula>
    </cfRule>
  </conditionalFormatting>
  <conditionalFormatting sqref="N40:S52">
    <cfRule type="cellIs" dxfId="8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51" priority="27" stopIfTrue="1">
      <formula>IF(AA60=1,TRUE,FALSE)</formula>
    </cfRule>
    <cfRule type="expression" dxfId="850" priority="28" stopIfTrue="1">
      <formula>IF(AA60=0,TRUE,FALSE)</formula>
    </cfRule>
  </conditionalFormatting>
  <conditionalFormatting sqref="N57:S69">
    <cfRule type="cellIs" dxfId="8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8" priority="23" stopIfTrue="1">
      <formula>IF(AA77=1,TRUE,FALSE)</formula>
    </cfRule>
    <cfRule type="expression" dxfId="847" priority="24" stopIfTrue="1">
      <formula>IF(AA77=0,TRUE,FALSE)</formula>
    </cfRule>
  </conditionalFormatting>
  <conditionalFormatting sqref="N74:S86">
    <cfRule type="cellIs" dxfId="8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45" priority="19" stopIfTrue="1">
      <formula>IF(AA94=1,TRUE,FALSE)</formula>
    </cfRule>
    <cfRule type="expression" dxfId="844" priority="20" stopIfTrue="1">
      <formula>IF(AA94=0,TRUE,FALSE)</formula>
    </cfRule>
  </conditionalFormatting>
  <conditionalFormatting sqref="N91:S103">
    <cfRule type="cellIs" dxfId="8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42" priority="15" stopIfTrue="1">
      <formula>IF(AA111=1,TRUE,FALSE)</formula>
    </cfRule>
    <cfRule type="expression" dxfId="841" priority="16" stopIfTrue="1">
      <formula>IF(AA111=0,TRUE,FALSE)</formula>
    </cfRule>
  </conditionalFormatting>
  <conditionalFormatting sqref="N108:S120">
    <cfRule type="cellIs" dxfId="8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9" priority="11" stopIfTrue="1">
      <formula>IF(AA128=1,TRUE,FALSE)</formula>
    </cfRule>
    <cfRule type="expression" dxfId="838" priority="12" stopIfTrue="1">
      <formula>IF(AA128=0,TRUE,FALSE)</formula>
    </cfRule>
  </conditionalFormatting>
  <conditionalFormatting sqref="N125:S137">
    <cfRule type="cellIs" dxfId="8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36" priority="7" stopIfTrue="1">
      <formula>IF(AA145=1,TRUE,FALSE)</formula>
    </cfRule>
    <cfRule type="expression" dxfId="835" priority="8" stopIfTrue="1">
      <formula>IF(AA145=0,TRUE,FALSE)</formula>
    </cfRule>
  </conditionalFormatting>
  <conditionalFormatting sqref="N142:S154">
    <cfRule type="cellIs" dxfId="8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33" priority="3" stopIfTrue="1">
      <formula>IF(AA179=1,TRUE,FALSE)</formula>
    </cfRule>
    <cfRule type="expression" dxfId="832" priority="4" stopIfTrue="1">
      <formula>IF(AA179=0,TRUE,FALSE)</formula>
    </cfRule>
  </conditionalFormatting>
  <conditionalFormatting sqref="N176:S188">
    <cfRule type="cellIs" dxfId="8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30" priority="53" stopIfTrue="1">
      <formula>IF(AA162=1,TRUE,FALSE)</formula>
    </cfRule>
    <cfRule type="expression" dxfId="8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8" priority="50" stopIfTrue="1">
      <formula>IF(AA213=1,TRUE,FALSE)</formula>
    </cfRule>
    <cfRule type="expression" dxfId="8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26" priority="47" stopIfTrue="1">
      <formula>IF(AA230=1,TRUE,FALSE)</formula>
    </cfRule>
    <cfRule type="expression" dxfId="8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23" priority="43" stopIfTrue="1">
      <formula>IF(AA196=1,TRUE,FALSE)</formula>
    </cfRule>
    <cfRule type="expression" dxfId="822" priority="44" stopIfTrue="1">
      <formula>IF(AA196=0,TRUE,FALSE)</formula>
    </cfRule>
  </conditionalFormatting>
  <conditionalFormatting sqref="N193:S205">
    <cfRule type="cellIs" dxfId="8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20" priority="39" stopIfTrue="1">
      <formula>IF(AA9=1,TRUE,FALSE)</formula>
    </cfRule>
    <cfRule type="expression" dxfId="819" priority="40" stopIfTrue="1">
      <formula>IF(AA9=0,TRUE,FALSE)</formula>
    </cfRule>
  </conditionalFormatting>
  <conditionalFormatting sqref="N6:S18">
    <cfRule type="cellIs" dxfId="8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17" priority="35" stopIfTrue="1">
      <formula>IF(AA26=1,TRUE,FALSE)</formula>
    </cfRule>
    <cfRule type="expression" dxfId="816" priority="36" stopIfTrue="1">
      <formula>IF(AA26=0,TRUE,FALSE)</formula>
    </cfRule>
  </conditionalFormatting>
  <conditionalFormatting sqref="N23:S35">
    <cfRule type="cellIs" dxfId="8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14" priority="31" stopIfTrue="1">
      <formula>IF(AA43=1,TRUE,FALSE)</formula>
    </cfRule>
    <cfRule type="expression" dxfId="813" priority="32" stopIfTrue="1">
      <formula>IF(AA43=0,TRUE,FALSE)</formula>
    </cfRule>
  </conditionalFormatting>
  <conditionalFormatting sqref="N40:S52">
    <cfRule type="cellIs" dxfId="8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11" priority="27" stopIfTrue="1">
      <formula>IF(AA60=1,TRUE,FALSE)</formula>
    </cfRule>
    <cfRule type="expression" dxfId="810" priority="28" stopIfTrue="1">
      <formula>IF(AA60=0,TRUE,FALSE)</formula>
    </cfRule>
  </conditionalFormatting>
  <conditionalFormatting sqref="N57:S69">
    <cfRule type="cellIs" dxfId="8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8" priority="23" stopIfTrue="1">
      <formula>IF(AA77=1,TRUE,FALSE)</formula>
    </cfRule>
    <cfRule type="expression" dxfId="807" priority="24" stopIfTrue="1">
      <formula>IF(AA77=0,TRUE,FALSE)</formula>
    </cfRule>
  </conditionalFormatting>
  <conditionalFormatting sqref="N74:S86">
    <cfRule type="cellIs" dxfId="8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05" priority="19" stopIfTrue="1">
      <formula>IF(AA94=1,TRUE,FALSE)</formula>
    </cfRule>
    <cfRule type="expression" dxfId="804" priority="20" stopIfTrue="1">
      <formula>IF(AA94=0,TRUE,FALSE)</formula>
    </cfRule>
  </conditionalFormatting>
  <conditionalFormatting sqref="N91:S103">
    <cfRule type="cellIs" dxfId="8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02" priority="15" stopIfTrue="1">
      <formula>IF(AA111=1,TRUE,FALSE)</formula>
    </cfRule>
    <cfRule type="expression" dxfId="801" priority="16" stopIfTrue="1">
      <formula>IF(AA111=0,TRUE,FALSE)</formula>
    </cfRule>
  </conditionalFormatting>
  <conditionalFormatting sqref="N108:S120">
    <cfRule type="cellIs" dxfId="8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9" priority="11" stopIfTrue="1">
      <formula>IF(AA128=1,TRUE,FALSE)</formula>
    </cfRule>
    <cfRule type="expression" dxfId="798" priority="12" stopIfTrue="1">
      <formula>IF(AA128=0,TRUE,FALSE)</formula>
    </cfRule>
  </conditionalFormatting>
  <conditionalFormatting sqref="N125:S137">
    <cfRule type="cellIs" dxfId="7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96" priority="7" stopIfTrue="1">
      <formula>IF(AA145=1,TRUE,FALSE)</formula>
    </cfRule>
    <cfRule type="expression" dxfId="795" priority="8" stopIfTrue="1">
      <formula>IF(AA145=0,TRUE,FALSE)</formula>
    </cfRule>
  </conditionalFormatting>
  <conditionalFormatting sqref="N142:S154">
    <cfRule type="cellIs" dxfId="7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93" priority="3" stopIfTrue="1">
      <formula>IF(AA179=1,TRUE,FALSE)</formula>
    </cfRule>
    <cfRule type="expression" dxfId="792" priority="4" stopIfTrue="1">
      <formula>IF(AA179=0,TRUE,FALSE)</formula>
    </cfRule>
  </conditionalFormatting>
  <conditionalFormatting sqref="N176:S188">
    <cfRule type="cellIs" dxfId="7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90" priority="53" stopIfTrue="1">
      <formula>IF(AA162=1,TRUE,FALSE)</formula>
    </cfRule>
    <cfRule type="expression" dxfId="7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8" priority="50" stopIfTrue="1">
      <formula>IF(AA213=1,TRUE,FALSE)</formula>
    </cfRule>
    <cfRule type="expression" dxfId="7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86" priority="47" stopIfTrue="1">
      <formula>IF(AA230=1,TRUE,FALSE)</formula>
    </cfRule>
    <cfRule type="expression" dxfId="7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83" priority="43" stopIfTrue="1">
      <formula>IF(AA196=1,TRUE,FALSE)</formula>
    </cfRule>
    <cfRule type="expression" dxfId="782" priority="44" stopIfTrue="1">
      <formula>IF(AA196=0,TRUE,FALSE)</formula>
    </cfRule>
  </conditionalFormatting>
  <conditionalFormatting sqref="N193:S205">
    <cfRule type="cellIs" dxfId="7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80" priority="39" stopIfTrue="1">
      <formula>IF(AA9=1,TRUE,FALSE)</formula>
    </cfRule>
    <cfRule type="expression" dxfId="779" priority="40" stopIfTrue="1">
      <formula>IF(AA9=0,TRUE,FALSE)</formula>
    </cfRule>
  </conditionalFormatting>
  <conditionalFormatting sqref="N6:S18">
    <cfRule type="cellIs" dxfId="7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77" priority="35" stopIfTrue="1">
      <formula>IF(AA26=1,TRUE,FALSE)</formula>
    </cfRule>
    <cfRule type="expression" dxfId="776" priority="36" stopIfTrue="1">
      <formula>IF(AA26=0,TRUE,FALSE)</formula>
    </cfRule>
  </conditionalFormatting>
  <conditionalFormatting sqref="N23:S35">
    <cfRule type="cellIs" dxfId="7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74" priority="31" stopIfTrue="1">
      <formula>IF(AA43=1,TRUE,FALSE)</formula>
    </cfRule>
    <cfRule type="expression" dxfId="773" priority="32" stopIfTrue="1">
      <formula>IF(AA43=0,TRUE,FALSE)</formula>
    </cfRule>
  </conditionalFormatting>
  <conditionalFormatting sqref="N40:S52">
    <cfRule type="cellIs" dxfId="7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71" priority="27" stopIfTrue="1">
      <formula>IF(AA60=1,TRUE,FALSE)</formula>
    </cfRule>
    <cfRule type="expression" dxfId="770" priority="28" stopIfTrue="1">
      <formula>IF(AA60=0,TRUE,FALSE)</formula>
    </cfRule>
  </conditionalFormatting>
  <conditionalFormatting sqref="N57:S69">
    <cfRule type="cellIs" dxfId="7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8" priority="23" stopIfTrue="1">
      <formula>IF(AA77=1,TRUE,FALSE)</formula>
    </cfRule>
    <cfRule type="expression" dxfId="767" priority="24" stopIfTrue="1">
      <formula>IF(AA77=0,TRUE,FALSE)</formula>
    </cfRule>
  </conditionalFormatting>
  <conditionalFormatting sqref="N74:S86">
    <cfRule type="cellIs" dxfId="7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65" priority="19" stopIfTrue="1">
      <formula>IF(AA94=1,TRUE,FALSE)</formula>
    </cfRule>
    <cfRule type="expression" dxfId="764" priority="20" stopIfTrue="1">
      <formula>IF(AA94=0,TRUE,FALSE)</formula>
    </cfRule>
  </conditionalFormatting>
  <conditionalFormatting sqref="N91:S103">
    <cfRule type="cellIs" dxfId="7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62" priority="15" stopIfTrue="1">
      <formula>IF(AA111=1,TRUE,FALSE)</formula>
    </cfRule>
    <cfRule type="expression" dxfId="761" priority="16" stopIfTrue="1">
      <formula>IF(AA111=0,TRUE,FALSE)</formula>
    </cfRule>
  </conditionalFormatting>
  <conditionalFormatting sqref="N108:S120">
    <cfRule type="cellIs" dxfId="7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9" priority="11" stopIfTrue="1">
      <formula>IF(AA128=1,TRUE,FALSE)</formula>
    </cfRule>
    <cfRule type="expression" dxfId="758" priority="12" stopIfTrue="1">
      <formula>IF(AA128=0,TRUE,FALSE)</formula>
    </cfRule>
  </conditionalFormatting>
  <conditionalFormatting sqref="N125:S137">
    <cfRule type="cellIs" dxfId="7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56" priority="7" stopIfTrue="1">
      <formula>IF(AA145=1,TRUE,FALSE)</formula>
    </cfRule>
    <cfRule type="expression" dxfId="755" priority="8" stopIfTrue="1">
      <formula>IF(AA145=0,TRUE,FALSE)</formula>
    </cfRule>
  </conditionalFormatting>
  <conditionalFormatting sqref="N142:S154">
    <cfRule type="cellIs" dxfId="7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53" priority="3" stopIfTrue="1">
      <formula>IF(AA179=1,TRUE,FALSE)</formula>
    </cfRule>
    <cfRule type="expression" dxfId="752" priority="4" stopIfTrue="1">
      <formula>IF(AA179=0,TRUE,FALSE)</formula>
    </cfRule>
  </conditionalFormatting>
  <conditionalFormatting sqref="N176:S188">
    <cfRule type="cellIs" dxfId="7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50" priority="53" stopIfTrue="1">
      <formula>IF(AA162=1,TRUE,FALSE)</formula>
    </cfRule>
    <cfRule type="expression" dxfId="7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8" priority="50" stopIfTrue="1">
      <formula>IF(AA213=1,TRUE,FALSE)</formula>
    </cfRule>
    <cfRule type="expression" dxfId="7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46" priority="47" stopIfTrue="1">
      <formula>IF(AA230=1,TRUE,FALSE)</formula>
    </cfRule>
    <cfRule type="expression" dxfId="7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43" priority="43" stopIfTrue="1">
      <formula>IF(AA196=1,TRUE,FALSE)</formula>
    </cfRule>
    <cfRule type="expression" dxfId="742" priority="44" stopIfTrue="1">
      <formula>IF(AA196=0,TRUE,FALSE)</formula>
    </cfRule>
  </conditionalFormatting>
  <conditionalFormatting sqref="N193:S205">
    <cfRule type="cellIs" dxfId="7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40" priority="39" stopIfTrue="1">
      <formula>IF(AA9=1,TRUE,FALSE)</formula>
    </cfRule>
    <cfRule type="expression" dxfId="739" priority="40" stopIfTrue="1">
      <formula>IF(AA9=0,TRUE,FALSE)</formula>
    </cfRule>
  </conditionalFormatting>
  <conditionalFormatting sqref="N6:S18">
    <cfRule type="cellIs" dxfId="7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37" priority="35" stopIfTrue="1">
      <formula>IF(AA26=1,TRUE,FALSE)</formula>
    </cfRule>
    <cfRule type="expression" dxfId="736" priority="36" stopIfTrue="1">
      <formula>IF(AA26=0,TRUE,FALSE)</formula>
    </cfRule>
  </conditionalFormatting>
  <conditionalFormatting sqref="N23:S35">
    <cfRule type="cellIs" dxfId="7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34" priority="31" stopIfTrue="1">
      <formula>IF(AA43=1,TRUE,FALSE)</formula>
    </cfRule>
    <cfRule type="expression" dxfId="733" priority="32" stopIfTrue="1">
      <formula>IF(AA43=0,TRUE,FALSE)</formula>
    </cfRule>
  </conditionalFormatting>
  <conditionalFormatting sqref="N40:S52">
    <cfRule type="cellIs" dxfId="7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31" priority="27" stopIfTrue="1">
      <formula>IF(AA60=1,TRUE,FALSE)</formula>
    </cfRule>
    <cfRule type="expression" dxfId="730" priority="28" stopIfTrue="1">
      <formula>IF(AA60=0,TRUE,FALSE)</formula>
    </cfRule>
  </conditionalFormatting>
  <conditionalFormatting sqref="N57:S69">
    <cfRule type="cellIs" dxfId="7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8" priority="23" stopIfTrue="1">
      <formula>IF(AA77=1,TRUE,FALSE)</formula>
    </cfRule>
    <cfRule type="expression" dxfId="727" priority="24" stopIfTrue="1">
      <formula>IF(AA77=0,TRUE,FALSE)</formula>
    </cfRule>
  </conditionalFormatting>
  <conditionalFormatting sqref="N74:S86">
    <cfRule type="cellIs" dxfId="7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25" priority="19" stopIfTrue="1">
      <formula>IF(AA94=1,TRUE,FALSE)</formula>
    </cfRule>
    <cfRule type="expression" dxfId="724" priority="20" stopIfTrue="1">
      <formula>IF(AA94=0,TRUE,FALSE)</formula>
    </cfRule>
  </conditionalFormatting>
  <conditionalFormatting sqref="N91:S103">
    <cfRule type="cellIs" dxfId="7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22" priority="15" stopIfTrue="1">
      <formula>IF(AA111=1,TRUE,FALSE)</formula>
    </cfRule>
    <cfRule type="expression" dxfId="721" priority="16" stopIfTrue="1">
      <formula>IF(AA111=0,TRUE,FALSE)</formula>
    </cfRule>
  </conditionalFormatting>
  <conditionalFormatting sqref="N108:S120">
    <cfRule type="cellIs" dxfId="7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9" priority="11" stopIfTrue="1">
      <formula>IF(AA128=1,TRUE,FALSE)</formula>
    </cfRule>
    <cfRule type="expression" dxfId="718" priority="12" stopIfTrue="1">
      <formula>IF(AA128=0,TRUE,FALSE)</formula>
    </cfRule>
  </conditionalFormatting>
  <conditionalFormatting sqref="N125:S137">
    <cfRule type="cellIs" dxfId="7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16" priority="7" stopIfTrue="1">
      <formula>IF(AA145=1,TRUE,FALSE)</formula>
    </cfRule>
    <cfRule type="expression" dxfId="715" priority="8" stopIfTrue="1">
      <formula>IF(AA145=0,TRUE,FALSE)</formula>
    </cfRule>
  </conditionalFormatting>
  <conditionalFormatting sqref="N142:S154">
    <cfRule type="cellIs" dxfId="7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13" priority="3" stopIfTrue="1">
      <formula>IF(AA179=1,TRUE,FALSE)</formula>
    </cfRule>
    <cfRule type="expression" dxfId="712" priority="4" stopIfTrue="1">
      <formula>IF(AA179=0,TRUE,FALSE)</formula>
    </cfRule>
  </conditionalFormatting>
  <conditionalFormatting sqref="N176:S188">
    <cfRule type="cellIs" dxfId="7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0" priority="53" stopIfTrue="1">
      <formula>IF(AA162=1,TRUE,FALSE)</formula>
    </cfRule>
    <cfRule type="expression" dxfId="7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8" priority="50" stopIfTrue="1">
      <formula>IF(AA213=1,TRUE,FALSE)</formula>
    </cfRule>
    <cfRule type="expression" dxfId="7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06" priority="47" stopIfTrue="1">
      <formula>IF(AA230=1,TRUE,FALSE)</formula>
    </cfRule>
    <cfRule type="expression" dxfId="7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03" priority="43" stopIfTrue="1">
      <formula>IF(AA196=1,TRUE,FALSE)</formula>
    </cfRule>
    <cfRule type="expression" dxfId="702" priority="44" stopIfTrue="1">
      <formula>IF(AA196=0,TRUE,FALSE)</formula>
    </cfRule>
  </conditionalFormatting>
  <conditionalFormatting sqref="N193:S205">
    <cfRule type="cellIs" dxfId="7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0" priority="39" stopIfTrue="1">
      <formula>IF(AA9=1,TRUE,FALSE)</formula>
    </cfRule>
    <cfRule type="expression" dxfId="699" priority="40" stopIfTrue="1">
      <formula>IF(AA9=0,TRUE,FALSE)</formula>
    </cfRule>
  </conditionalFormatting>
  <conditionalFormatting sqref="N6:S18">
    <cfRule type="cellIs" dxfId="6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7" priority="35" stopIfTrue="1">
      <formula>IF(AA26=1,TRUE,FALSE)</formula>
    </cfRule>
    <cfRule type="expression" dxfId="696" priority="36" stopIfTrue="1">
      <formula>IF(AA26=0,TRUE,FALSE)</formula>
    </cfRule>
  </conditionalFormatting>
  <conditionalFormatting sqref="N23:S35">
    <cfRule type="cellIs" dxfId="6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94" priority="31" stopIfTrue="1">
      <formula>IF(AA43=1,TRUE,FALSE)</formula>
    </cfRule>
    <cfRule type="expression" dxfId="693" priority="32" stopIfTrue="1">
      <formula>IF(AA43=0,TRUE,FALSE)</formula>
    </cfRule>
  </conditionalFormatting>
  <conditionalFormatting sqref="N40:S52">
    <cfRule type="cellIs" dxfId="6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1" priority="27" stopIfTrue="1">
      <formula>IF(AA60=1,TRUE,FALSE)</formula>
    </cfRule>
    <cfRule type="expression" dxfId="690" priority="28" stopIfTrue="1">
      <formula>IF(AA60=0,TRUE,FALSE)</formula>
    </cfRule>
  </conditionalFormatting>
  <conditionalFormatting sqref="N57:S69">
    <cfRule type="cellIs" dxfId="6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8" priority="23" stopIfTrue="1">
      <formula>IF(AA77=1,TRUE,FALSE)</formula>
    </cfRule>
    <cfRule type="expression" dxfId="687" priority="24" stopIfTrue="1">
      <formula>IF(AA77=0,TRUE,FALSE)</formula>
    </cfRule>
  </conditionalFormatting>
  <conditionalFormatting sqref="N74:S86">
    <cfRule type="cellIs" dxfId="6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85" priority="19" stopIfTrue="1">
      <formula>IF(AA94=1,TRUE,FALSE)</formula>
    </cfRule>
    <cfRule type="expression" dxfId="684" priority="20" stopIfTrue="1">
      <formula>IF(AA94=0,TRUE,FALSE)</formula>
    </cfRule>
  </conditionalFormatting>
  <conditionalFormatting sqref="N91:S103">
    <cfRule type="cellIs" dxfId="6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82" priority="15" stopIfTrue="1">
      <formula>IF(AA111=1,TRUE,FALSE)</formula>
    </cfRule>
    <cfRule type="expression" dxfId="681" priority="16" stopIfTrue="1">
      <formula>IF(AA111=0,TRUE,FALSE)</formula>
    </cfRule>
  </conditionalFormatting>
  <conditionalFormatting sqref="N108:S120">
    <cfRule type="cellIs" dxfId="6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9" priority="11" stopIfTrue="1">
      <formula>IF(AA128=1,TRUE,FALSE)</formula>
    </cfRule>
    <cfRule type="expression" dxfId="678" priority="12" stopIfTrue="1">
      <formula>IF(AA128=0,TRUE,FALSE)</formula>
    </cfRule>
  </conditionalFormatting>
  <conditionalFormatting sqref="N125:S137">
    <cfRule type="cellIs" dxfId="6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76" priority="7" stopIfTrue="1">
      <formula>IF(AA145=1,TRUE,FALSE)</formula>
    </cfRule>
    <cfRule type="expression" dxfId="675" priority="8" stopIfTrue="1">
      <formula>IF(AA145=0,TRUE,FALSE)</formula>
    </cfRule>
  </conditionalFormatting>
  <conditionalFormatting sqref="N142:S154">
    <cfRule type="cellIs" dxfId="6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73" priority="3" stopIfTrue="1">
      <formula>IF(AA179=1,TRUE,FALSE)</formula>
    </cfRule>
    <cfRule type="expression" dxfId="672" priority="4" stopIfTrue="1">
      <formula>IF(AA179=0,TRUE,FALSE)</formula>
    </cfRule>
  </conditionalFormatting>
  <conditionalFormatting sqref="N176:S188">
    <cfRule type="cellIs" dxfId="6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2018-09-12T13:37:35Z</dcterms:modified>
</cp:coreProperties>
</file>